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19420" windowHeight="11020"/>
  </bookViews>
  <sheets>
    <sheet name="personal tranferat" sheetId="2" r:id="rId1"/>
    <sheet name="coeficienti sefi" sheetId="4" r:id="rId2"/>
    <sheet name="coef. executie" sheetId="5" r:id="rId3"/>
  </sheets>
  <definedNames>
    <definedName name="_xlnm._FilterDatabase" localSheetId="0" hidden="1">'personal tranferat'!$A$11:$N$39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2" l="1"/>
  <c r="E20" i="5" l="1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12" i="5"/>
  <c r="E13" i="5"/>
  <c r="E14" i="5"/>
  <c r="E15" i="5"/>
  <c r="E16" i="5"/>
  <c r="E17" i="5"/>
  <c r="E18" i="5"/>
  <c r="E19" i="5"/>
  <c r="E11" i="5"/>
  <c r="I16" i="4"/>
  <c r="I17" i="4"/>
  <c r="I15" i="4"/>
  <c r="F16" i="4"/>
  <c r="F17" i="4"/>
  <c r="F15" i="4"/>
  <c r="I14" i="4"/>
  <c r="F14" i="4"/>
  <c r="I13" i="4"/>
  <c r="F13" i="4"/>
  <c r="D7" i="4"/>
  <c r="M13" i="2"/>
  <c r="M15" i="2"/>
  <c r="M26" i="2"/>
  <c r="M38" i="2" l="1"/>
  <c r="M28" i="2"/>
  <c r="M17" i="2"/>
  <c r="M27" i="2"/>
  <c r="M35" i="2"/>
  <c r="M34" i="2"/>
  <c r="M37" i="2"/>
  <c r="M29" i="2"/>
  <c r="M23" i="2"/>
  <c r="M36" i="2"/>
  <c r="M22" i="2"/>
  <c r="M16" i="2"/>
  <c r="M32" i="2"/>
  <c r="M21" i="2"/>
  <c r="M25" i="2"/>
  <c r="L14" i="2"/>
  <c r="M39" i="2"/>
  <c r="M31" i="2"/>
  <c r="M20" i="2"/>
  <c r="M30" i="2"/>
  <c r="M19" i="2"/>
  <c r="M24" i="2"/>
  <c r="M12" i="2"/>
  <c r="M18" i="2"/>
  <c r="H17" i="5" l="1"/>
  <c r="J17" i="5" s="1"/>
  <c r="L17" i="5" s="1"/>
  <c r="N17" i="5" s="1"/>
  <c r="P17" i="5" s="1"/>
  <c r="G17" i="5"/>
  <c r="I17" i="5" s="1"/>
  <c r="K17" i="5" s="1"/>
  <c r="M17" i="5" s="1"/>
  <c r="O17" i="5" s="1"/>
  <c r="H16" i="5"/>
  <c r="J16" i="5" s="1"/>
  <c r="L16" i="5" s="1"/>
  <c r="N16" i="5" s="1"/>
  <c r="P16" i="5" s="1"/>
  <c r="G16" i="5"/>
  <c r="I16" i="5" s="1"/>
  <c r="K16" i="5" s="1"/>
  <c r="M16" i="5" s="1"/>
  <c r="O16" i="5" s="1"/>
  <c r="H35" i="5"/>
  <c r="J35" i="5"/>
  <c r="L35" i="5" s="1"/>
  <c r="N35" i="5" s="1"/>
  <c r="P35" i="5" s="1"/>
  <c r="H36" i="5"/>
  <c r="J36" i="5" s="1"/>
  <c r="L36" i="5" s="1"/>
  <c r="N36" i="5" s="1"/>
  <c r="P36" i="5" s="1"/>
  <c r="H37" i="5"/>
  <c r="J37" i="5"/>
  <c r="L37" i="5" s="1"/>
  <c r="N37" i="5" s="1"/>
  <c r="P37" i="5" s="1"/>
  <c r="G38" i="5"/>
  <c r="I38" i="5" s="1"/>
  <c r="K38" i="5" s="1"/>
  <c r="M38" i="5" s="1"/>
  <c r="O38" i="5" s="1"/>
  <c r="H38" i="5"/>
  <c r="J38" i="5"/>
  <c r="L38" i="5" s="1"/>
  <c r="N38" i="5" s="1"/>
  <c r="P38" i="5" s="1"/>
  <c r="H39" i="5"/>
  <c r="J39" i="5" s="1"/>
  <c r="L39" i="5" s="1"/>
  <c r="N39" i="5" s="1"/>
  <c r="P39" i="5" s="1"/>
  <c r="G40" i="5"/>
  <c r="I40" i="5" s="1"/>
  <c r="K40" i="5" s="1"/>
  <c r="M40" i="5" s="1"/>
  <c r="O40" i="5" s="1"/>
  <c r="H40" i="5"/>
  <c r="J40" i="5" s="1"/>
  <c r="L40" i="5" s="1"/>
  <c r="N40" i="5" s="1"/>
  <c r="P40" i="5" s="1"/>
  <c r="H41" i="5"/>
  <c r="J41" i="5"/>
  <c r="L41" i="5" s="1"/>
  <c r="N41" i="5" s="1"/>
  <c r="P41" i="5" s="1"/>
  <c r="G42" i="5"/>
  <c r="I42" i="5" s="1"/>
  <c r="K42" i="5" s="1"/>
  <c r="M42" i="5" s="1"/>
  <c r="O42" i="5" s="1"/>
  <c r="H42" i="5"/>
  <c r="J42" i="5" s="1"/>
  <c r="L42" i="5" s="1"/>
  <c r="N42" i="5" s="1"/>
  <c r="P42" i="5" s="1"/>
  <c r="H43" i="5"/>
  <c r="J43" i="5"/>
  <c r="L43" i="5" s="1"/>
  <c r="N43" i="5" s="1"/>
  <c r="P43" i="5" s="1"/>
  <c r="H44" i="5"/>
  <c r="J44" i="5"/>
  <c r="L44" i="5"/>
  <c r="N44" i="5" s="1"/>
  <c r="P44" i="5" s="1"/>
  <c r="G45" i="5"/>
  <c r="I45" i="5" s="1"/>
  <c r="K45" i="5" s="1"/>
  <c r="M45" i="5" s="1"/>
  <c r="O45" i="5" s="1"/>
  <c r="H45" i="5"/>
  <c r="J45" i="5" s="1"/>
  <c r="L45" i="5" s="1"/>
  <c r="N45" i="5" s="1"/>
  <c r="P45" i="5" s="1"/>
  <c r="H46" i="5"/>
  <c r="J46" i="5" s="1"/>
  <c r="L46" i="5" s="1"/>
  <c r="N46" i="5" s="1"/>
  <c r="P46" i="5" s="1"/>
  <c r="G46" i="5"/>
  <c r="I46" i="5" s="1"/>
  <c r="K46" i="5" s="1"/>
  <c r="M46" i="5" s="1"/>
  <c r="O46" i="5" s="1"/>
  <c r="G44" i="5"/>
  <c r="I44" i="5" s="1"/>
  <c r="K44" i="5" s="1"/>
  <c r="M44" i="5" s="1"/>
  <c r="O44" i="5" s="1"/>
  <c r="G43" i="5"/>
  <c r="I43" i="5" s="1"/>
  <c r="K43" i="5" s="1"/>
  <c r="M43" i="5" s="1"/>
  <c r="O43" i="5" s="1"/>
  <c r="G41" i="5"/>
  <c r="I41" i="5" s="1"/>
  <c r="K41" i="5" s="1"/>
  <c r="M41" i="5" s="1"/>
  <c r="O41" i="5" s="1"/>
  <c r="G39" i="5"/>
  <c r="I39" i="5" s="1"/>
  <c r="K39" i="5" s="1"/>
  <c r="M39" i="5" s="1"/>
  <c r="O39" i="5" s="1"/>
  <c r="G37" i="5"/>
  <c r="I37" i="5" s="1"/>
  <c r="K37" i="5" s="1"/>
  <c r="M37" i="5" s="1"/>
  <c r="O37" i="5" s="1"/>
  <c r="G36" i="5"/>
  <c r="I36" i="5" s="1"/>
  <c r="K36" i="5" s="1"/>
  <c r="M36" i="5" s="1"/>
  <c r="O36" i="5" s="1"/>
  <c r="G35" i="5"/>
  <c r="I35" i="5" s="1"/>
  <c r="K35" i="5" s="1"/>
  <c r="M35" i="5" s="1"/>
  <c r="O35" i="5" s="1"/>
  <c r="G34" i="5"/>
  <c r="I34" i="5" s="1"/>
  <c r="K34" i="5" s="1"/>
  <c r="M34" i="5" s="1"/>
  <c r="O34" i="5" s="1"/>
  <c r="D7" i="5"/>
  <c r="H79" i="5" l="1"/>
  <c r="J79" i="5" s="1"/>
  <c r="L79" i="5" s="1"/>
  <c r="N79" i="5" s="1"/>
  <c r="P79" i="5" s="1"/>
  <c r="G79" i="5"/>
  <c r="I79" i="5" s="1"/>
  <c r="K79" i="5" s="1"/>
  <c r="M79" i="5" s="1"/>
  <c r="O79" i="5" s="1"/>
  <c r="Q79" i="5" s="1"/>
  <c r="R79" i="5" s="1"/>
  <c r="T79" i="5" s="1"/>
  <c r="U79" i="5" s="1"/>
  <c r="M14" i="2" l="1"/>
  <c r="H15" i="5" l="1"/>
  <c r="I78" i="5"/>
  <c r="K78" i="5" s="1"/>
  <c r="M78" i="5" s="1"/>
  <c r="O78" i="5" s="1"/>
  <c r="G47" i="5"/>
  <c r="I47" i="5" s="1"/>
  <c r="K47" i="5" s="1"/>
  <c r="M47" i="5" s="1"/>
  <c r="O47" i="5" s="1"/>
  <c r="G74" i="5"/>
  <c r="I74" i="5" s="1"/>
  <c r="K74" i="5" s="1"/>
  <c r="M74" i="5" s="1"/>
  <c r="O74" i="5" s="1"/>
  <c r="Q74" i="5" s="1"/>
  <c r="R74" i="5" s="1"/>
  <c r="T74" i="5" s="1"/>
  <c r="U74" i="5" s="1"/>
  <c r="G81" i="5" l="1"/>
  <c r="I81" i="5" s="1"/>
  <c r="K81" i="5" s="1"/>
  <c r="M81" i="5" s="1"/>
  <c r="O81" i="5" s="1"/>
  <c r="Q81" i="5" s="1"/>
  <c r="R81" i="5" s="1"/>
  <c r="T81" i="5" s="1"/>
  <c r="U81" i="5" s="1"/>
  <c r="G80" i="5"/>
  <c r="I80" i="5" s="1"/>
  <c r="K80" i="5" s="1"/>
  <c r="M80" i="5" s="1"/>
  <c r="O80" i="5" s="1"/>
  <c r="Q80" i="5" s="1"/>
  <c r="R80" i="5" s="1"/>
  <c r="T80" i="5" s="1"/>
  <c r="U80" i="5" s="1"/>
  <c r="G49" i="5"/>
  <c r="I49" i="5" s="1"/>
  <c r="K49" i="5" s="1"/>
  <c r="M49" i="5" s="1"/>
  <c r="O49" i="5" s="1"/>
  <c r="G50" i="5"/>
  <c r="I50" i="5" s="1"/>
  <c r="K50" i="5" s="1"/>
  <c r="M50" i="5" s="1"/>
  <c r="O50" i="5" s="1"/>
  <c r="G51" i="5"/>
  <c r="I51" i="5" s="1"/>
  <c r="K51" i="5" s="1"/>
  <c r="M51" i="5" s="1"/>
  <c r="O51" i="5" s="1"/>
  <c r="G52" i="5"/>
  <c r="I52" i="5" s="1"/>
  <c r="K52" i="5" s="1"/>
  <c r="M52" i="5" s="1"/>
  <c r="O52" i="5" s="1"/>
  <c r="G53" i="5"/>
  <c r="I53" i="5" s="1"/>
  <c r="K53" i="5" s="1"/>
  <c r="M53" i="5" s="1"/>
  <c r="O53" i="5" s="1"/>
  <c r="G54" i="5"/>
  <c r="I54" i="5" s="1"/>
  <c r="K54" i="5" s="1"/>
  <c r="M54" i="5" s="1"/>
  <c r="O54" i="5" s="1"/>
  <c r="G55" i="5"/>
  <c r="I55" i="5" s="1"/>
  <c r="K55" i="5" s="1"/>
  <c r="M55" i="5" s="1"/>
  <c r="O55" i="5" s="1"/>
  <c r="G56" i="5"/>
  <c r="I56" i="5" s="1"/>
  <c r="K56" i="5" s="1"/>
  <c r="M56" i="5" s="1"/>
  <c r="O56" i="5" s="1"/>
  <c r="G57" i="5"/>
  <c r="I57" i="5" s="1"/>
  <c r="K57" i="5" s="1"/>
  <c r="M57" i="5" s="1"/>
  <c r="O57" i="5" s="1"/>
  <c r="G58" i="5"/>
  <c r="I58" i="5" s="1"/>
  <c r="K58" i="5" s="1"/>
  <c r="M58" i="5" s="1"/>
  <c r="O58" i="5" s="1"/>
  <c r="G59" i="5"/>
  <c r="I59" i="5" s="1"/>
  <c r="K59" i="5" s="1"/>
  <c r="M59" i="5" s="1"/>
  <c r="O59" i="5" s="1"/>
  <c r="G60" i="5"/>
  <c r="I60" i="5" s="1"/>
  <c r="K60" i="5" s="1"/>
  <c r="M60" i="5" s="1"/>
  <c r="O60" i="5" s="1"/>
  <c r="G61" i="5"/>
  <c r="I61" i="5" s="1"/>
  <c r="K61" i="5" s="1"/>
  <c r="M61" i="5" s="1"/>
  <c r="O61" i="5" s="1"/>
  <c r="G62" i="5"/>
  <c r="I62" i="5" s="1"/>
  <c r="K62" i="5" s="1"/>
  <c r="M62" i="5" s="1"/>
  <c r="O62" i="5" s="1"/>
  <c r="G63" i="5"/>
  <c r="I63" i="5" s="1"/>
  <c r="K63" i="5" s="1"/>
  <c r="M63" i="5" s="1"/>
  <c r="O63" i="5" s="1"/>
  <c r="G64" i="5"/>
  <c r="I64" i="5" s="1"/>
  <c r="K64" i="5" s="1"/>
  <c r="M64" i="5" s="1"/>
  <c r="O64" i="5" s="1"/>
  <c r="G65" i="5"/>
  <c r="I65" i="5" s="1"/>
  <c r="K65" i="5" s="1"/>
  <c r="M65" i="5" s="1"/>
  <c r="O65" i="5" s="1"/>
  <c r="G66" i="5"/>
  <c r="I66" i="5" s="1"/>
  <c r="K66" i="5" s="1"/>
  <c r="M66" i="5" s="1"/>
  <c r="O66" i="5" s="1"/>
  <c r="G67" i="5"/>
  <c r="I67" i="5" s="1"/>
  <c r="K67" i="5" s="1"/>
  <c r="M67" i="5" s="1"/>
  <c r="O67" i="5" s="1"/>
  <c r="G68" i="5"/>
  <c r="I68" i="5" s="1"/>
  <c r="K68" i="5" s="1"/>
  <c r="M68" i="5" s="1"/>
  <c r="O68" i="5" s="1"/>
  <c r="G69" i="5"/>
  <c r="I69" i="5" s="1"/>
  <c r="K69" i="5" s="1"/>
  <c r="M69" i="5" s="1"/>
  <c r="O69" i="5" s="1"/>
  <c r="G70" i="5"/>
  <c r="I70" i="5" s="1"/>
  <c r="K70" i="5" s="1"/>
  <c r="M70" i="5" s="1"/>
  <c r="O70" i="5" s="1"/>
  <c r="Q70" i="5" s="1"/>
  <c r="R70" i="5" s="1"/>
  <c r="T70" i="5" s="1"/>
  <c r="U70" i="5" s="1"/>
  <c r="G71" i="5"/>
  <c r="I71" i="5" s="1"/>
  <c r="K71" i="5" s="1"/>
  <c r="M71" i="5" s="1"/>
  <c r="O71" i="5" s="1"/>
  <c r="G72" i="5"/>
  <c r="I72" i="5" s="1"/>
  <c r="K72" i="5" s="1"/>
  <c r="M72" i="5" s="1"/>
  <c r="O72" i="5" s="1"/>
  <c r="G73" i="5"/>
  <c r="I73" i="5" s="1"/>
  <c r="K73" i="5" s="1"/>
  <c r="M73" i="5" s="1"/>
  <c r="O73" i="5" s="1"/>
  <c r="G75" i="5"/>
  <c r="I75" i="5" s="1"/>
  <c r="K75" i="5" s="1"/>
  <c r="M75" i="5" s="1"/>
  <c r="O75" i="5" s="1"/>
  <c r="G76" i="5"/>
  <c r="I76" i="5" s="1"/>
  <c r="K76" i="5" s="1"/>
  <c r="M76" i="5" s="1"/>
  <c r="O76" i="5" s="1"/>
  <c r="G77" i="5"/>
  <c r="I77" i="5" s="1"/>
  <c r="K77" i="5" s="1"/>
  <c r="M77" i="5" s="1"/>
  <c r="O77" i="5" s="1"/>
  <c r="G20" i="5"/>
  <c r="I20" i="5" s="1"/>
  <c r="K20" i="5" s="1"/>
  <c r="M20" i="5" s="1"/>
  <c r="O20" i="5" s="1"/>
  <c r="G21" i="5"/>
  <c r="I21" i="5" s="1"/>
  <c r="K21" i="5" s="1"/>
  <c r="M21" i="5" s="1"/>
  <c r="O21" i="5" s="1"/>
  <c r="G22" i="5"/>
  <c r="I22" i="5" s="1"/>
  <c r="K22" i="5" s="1"/>
  <c r="M22" i="5" s="1"/>
  <c r="O22" i="5" s="1"/>
  <c r="G23" i="5"/>
  <c r="I23" i="5" s="1"/>
  <c r="K23" i="5" s="1"/>
  <c r="M23" i="5" s="1"/>
  <c r="O23" i="5" s="1"/>
  <c r="G24" i="5"/>
  <c r="I24" i="5" s="1"/>
  <c r="K24" i="5" s="1"/>
  <c r="M24" i="5" s="1"/>
  <c r="O24" i="5" s="1"/>
  <c r="G25" i="5"/>
  <c r="I25" i="5" s="1"/>
  <c r="K25" i="5" s="1"/>
  <c r="M25" i="5" s="1"/>
  <c r="O25" i="5" s="1"/>
  <c r="G26" i="5"/>
  <c r="I26" i="5" s="1"/>
  <c r="K26" i="5" s="1"/>
  <c r="M26" i="5" s="1"/>
  <c r="O26" i="5" s="1"/>
  <c r="G27" i="5"/>
  <c r="I27" i="5" s="1"/>
  <c r="K27" i="5" s="1"/>
  <c r="M27" i="5" s="1"/>
  <c r="O27" i="5" s="1"/>
  <c r="G28" i="5"/>
  <c r="I28" i="5" s="1"/>
  <c r="K28" i="5" s="1"/>
  <c r="M28" i="5" s="1"/>
  <c r="O28" i="5" s="1"/>
  <c r="G29" i="5"/>
  <c r="I29" i="5" s="1"/>
  <c r="K29" i="5" s="1"/>
  <c r="M29" i="5" s="1"/>
  <c r="O29" i="5" s="1"/>
  <c r="G30" i="5"/>
  <c r="I30" i="5" s="1"/>
  <c r="K30" i="5" s="1"/>
  <c r="M30" i="5" s="1"/>
  <c r="O30" i="5" s="1"/>
  <c r="G31" i="5"/>
  <c r="I31" i="5" s="1"/>
  <c r="K31" i="5" s="1"/>
  <c r="M31" i="5" s="1"/>
  <c r="O31" i="5" s="1"/>
  <c r="G32" i="5"/>
  <c r="I32" i="5" s="1"/>
  <c r="K32" i="5" s="1"/>
  <c r="M32" i="5" s="1"/>
  <c r="O32" i="5" s="1"/>
  <c r="G33" i="5"/>
  <c r="I33" i="5" s="1"/>
  <c r="K33" i="5" s="1"/>
  <c r="M33" i="5" s="1"/>
  <c r="O33" i="5" s="1"/>
  <c r="G48" i="5"/>
  <c r="I48" i="5" s="1"/>
  <c r="K48" i="5" s="1"/>
  <c r="M48" i="5" s="1"/>
  <c r="O48" i="5" s="1"/>
  <c r="G14" i="5"/>
  <c r="I14" i="5" s="1"/>
  <c r="K14" i="5" s="1"/>
  <c r="M14" i="5" s="1"/>
  <c r="O14" i="5" s="1"/>
  <c r="G15" i="5"/>
  <c r="I15" i="5" s="1"/>
  <c r="K15" i="5" s="1"/>
  <c r="M15" i="5" s="1"/>
  <c r="O15" i="5" s="1"/>
  <c r="G18" i="5"/>
  <c r="I18" i="5" s="1"/>
  <c r="K18" i="5" s="1"/>
  <c r="M18" i="5" s="1"/>
  <c r="O18" i="5" s="1"/>
  <c r="G19" i="5"/>
  <c r="I19" i="5" s="1"/>
  <c r="K19" i="5" s="1"/>
  <c r="M19" i="5" s="1"/>
  <c r="O19" i="5" s="1"/>
  <c r="G13" i="5"/>
  <c r="I13" i="5" s="1"/>
  <c r="K13" i="5" s="1"/>
  <c r="M13" i="5" s="1"/>
  <c r="O13" i="5" s="1"/>
  <c r="G12" i="5"/>
  <c r="I12" i="5" s="1"/>
  <c r="K12" i="5" s="1"/>
  <c r="M12" i="5" s="1"/>
  <c r="O12" i="5" s="1"/>
  <c r="G11" i="5"/>
  <c r="I11" i="5" s="1"/>
  <c r="K11" i="5" s="1"/>
  <c r="M11" i="5" s="1"/>
  <c r="O11" i="5" s="1"/>
  <c r="H81" i="5" l="1"/>
  <c r="J81" i="5" s="1"/>
  <c r="L81" i="5" s="1"/>
  <c r="N81" i="5" s="1"/>
  <c r="P81" i="5" s="1"/>
  <c r="H80" i="5"/>
  <c r="J80" i="5" s="1"/>
  <c r="L80" i="5" s="1"/>
  <c r="N80" i="5" s="1"/>
  <c r="P80" i="5" s="1"/>
  <c r="H77" i="5" l="1"/>
  <c r="J77" i="5" s="1"/>
  <c r="L77" i="5" s="1"/>
  <c r="N77" i="5" s="1"/>
  <c r="P77" i="5" s="1"/>
  <c r="H76" i="5"/>
  <c r="J76" i="5" s="1"/>
  <c r="L76" i="5" s="1"/>
  <c r="N76" i="5" s="1"/>
  <c r="P76" i="5" s="1"/>
  <c r="H75" i="5"/>
  <c r="J75" i="5" s="1"/>
  <c r="L75" i="5" s="1"/>
  <c r="N75" i="5" s="1"/>
  <c r="P75" i="5" s="1"/>
  <c r="H74" i="5"/>
  <c r="J74" i="5" s="1"/>
  <c r="L74" i="5" s="1"/>
  <c r="N74" i="5" s="1"/>
  <c r="P74" i="5" s="1"/>
  <c r="H73" i="5"/>
  <c r="J73" i="5" s="1"/>
  <c r="L73" i="5" s="1"/>
  <c r="N73" i="5" s="1"/>
  <c r="P73" i="5" s="1"/>
  <c r="H72" i="5"/>
  <c r="J72" i="5" s="1"/>
  <c r="L72" i="5" s="1"/>
  <c r="N72" i="5" s="1"/>
  <c r="P72" i="5" s="1"/>
  <c r="H71" i="5"/>
  <c r="J71" i="5" s="1"/>
  <c r="L71" i="5" s="1"/>
  <c r="N71" i="5" s="1"/>
  <c r="P71" i="5" s="1"/>
  <c r="H70" i="5"/>
  <c r="J70" i="5" s="1"/>
  <c r="L70" i="5" s="1"/>
  <c r="N70" i="5" s="1"/>
  <c r="P70" i="5" s="1"/>
  <c r="H69" i="5"/>
  <c r="J69" i="5" s="1"/>
  <c r="L69" i="5" s="1"/>
  <c r="N69" i="5" s="1"/>
  <c r="P69" i="5" s="1"/>
  <c r="H68" i="5" l="1"/>
  <c r="J68" i="5" s="1"/>
  <c r="L68" i="5" s="1"/>
  <c r="N68" i="5" s="1"/>
  <c r="P68" i="5" s="1"/>
  <c r="H67" i="5"/>
  <c r="J67" i="5" s="1"/>
  <c r="L67" i="5" s="1"/>
  <c r="N67" i="5" s="1"/>
  <c r="P67" i="5" s="1"/>
  <c r="H66" i="5"/>
  <c r="J66" i="5" s="1"/>
  <c r="L66" i="5" s="1"/>
  <c r="N66" i="5" s="1"/>
  <c r="P66" i="5" s="1"/>
  <c r="H65" i="5"/>
  <c r="J65" i="5" s="1"/>
  <c r="L65" i="5" s="1"/>
  <c r="N65" i="5" s="1"/>
  <c r="P65" i="5" s="1"/>
  <c r="H64" i="5"/>
  <c r="J64" i="5" s="1"/>
  <c r="L64" i="5" s="1"/>
  <c r="N64" i="5" s="1"/>
  <c r="P64" i="5" s="1"/>
  <c r="H63" i="5"/>
  <c r="J63" i="5" s="1"/>
  <c r="L63" i="5" s="1"/>
  <c r="N63" i="5" s="1"/>
  <c r="P63" i="5" s="1"/>
  <c r="H62" i="5"/>
  <c r="J62" i="5" s="1"/>
  <c r="L62" i="5" s="1"/>
  <c r="N62" i="5" s="1"/>
  <c r="P62" i="5" s="1"/>
  <c r="H61" i="5"/>
  <c r="J61" i="5" s="1"/>
  <c r="L61" i="5" s="1"/>
  <c r="N61" i="5" s="1"/>
  <c r="P61" i="5" s="1"/>
  <c r="H60" i="5"/>
  <c r="J60" i="5" s="1"/>
  <c r="L60" i="5" s="1"/>
  <c r="N60" i="5" s="1"/>
  <c r="P60" i="5" s="1"/>
  <c r="H59" i="5"/>
  <c r="J59" i="5" s="1"/>
  <c r="L59" i="5" s="1"/>
  <c r="N59" i="5" s="1"/>
  <c r="P59" i="5" s="1"/>
  <c r="H58" i="5"/>
  <c r="J58" i="5" s="1"/>
  <c r="L58" i="5" s="1"/>
  <c r="N58" i="5" s="1"/>
  <c r="P58" i="5" s="1"/>
  <c r="H57" i="5"/>
  <c r="J57" i="5" s="1"/>
  <c r="L57" i="5" s="1"/>
  <c r="N57" i="5" s="1"/>
  <c r="P57" i="5" s="1"/>
  <c r="H56" i="5"/>
  <c r="J56" i="5" s="1"/>
  <c r="L56" i="5" s="1"/>
  <c r="N56" i="5" s="1"/>
  <c r="P56" i="5" s="1"/>
  <c r="H55" i="5"/>
  <c r="J55" i="5" s="1"/>
  <c r="L55" i="5" s="1"/>
  <c r="N55" i="5" s="1"/>
  <c r="P55" i="5" s="1"/>
  <c r="H54" i="5"/>
  <c r="J54" i="5" s="1"/>
  <c r="L54" i="5" s="1"/>
  <c r="N54" i="5" s="1"/>
  <c r="P54" i="5" s="1"/>
  <c r="H53" i="5"/>
  <c r="J53" i="5" s="1"/>
  <c r="L53" i="5" s="1"/>
  <c r="N53" i="5" s="1"/>
  <c r="P53" i="5" s="1"/>
  <c r="H52" i="5"/>
  <c r="J52" i="5" s="1"/>
  <c r="L52" i="5" s="1"/>
  <c r="N52" i="5" s="1"/>
  <c r="P52" i="5" s="1"/>
  <c r="H51" i="5"/>
  <c r="J51" i="5" s="1"/>
  <c r="L51" i="5" s="1"/>
  <c r="N51" i="5" s="1"/>
  <c r="P51" i="5" s="1"/>
  <c r="H50" i="5"/>
  <c r="J50" i="5" s="1"/>
  <c r="L50" i="5" s="1"/>
  <c r="N50" i="5" s="1"/>
  <c r="P50" i="5" s="1"/>
  <c r="H49" i="5"/>
  <c r="J49" i="5" s="1"/>
  <c r="L49" i="5" s="1"/>
  <c r="N49" i="5" s="1"/>
  <c r="P49" i="5" s="1"/>
  <c r="H48" i="5"/>
  <c r="J48" i="5" s="1"/>
  <c r="L48" i="5" s="1"/>
  <c r="N48" i="5" s="1"/>
  <c r="P48" i="5" s="1"/>
  <c r="H34" i="5"/>
  <c r="J34" i="5" s="1"/>
  <c r="L34" i="5" s="1"/>
  <c r="N34" i="5" s="1"/>
  <c r="P34" i="5" s="1"/>
  <c r="H33" i="5"/>
  <c r="J33" i="5" s="1"/>
  <c r="L33" i="5" s="1"/>
  <c r="N33" i="5" s="1"/>
  <c r="P33" i="5" s="1"/>
  <c r="H32" i="5"/>
  <c r="J32" i="5" s="1"/>
  <c r="L32" i="5" s="1"/>
  <c r="N32" i="5" s="1"/>
  <c r="P32" i="5" s="1"/>
  <c r="H31" i="5"/>
  <c r="J31" i="5" s="1"/>
  <c r="L31" i="5" s="1"/>
  <c r="N31" i="5" s="1"/>
  <c r="P31" i="5" s="1"/>
  <c r="H30" i="5"/>
  <c r="J30" i="5" s="1"/>
  <c r="L30" i="5" s="1"/>
  <c r="N30" i="5" s="1"/>
  <c r="P30" i="5" s="1"/>
  <c r="H29" i="5"/>
  <c r="J29" i="5" s="1"/>
  <c r="L29" i="5" s="1"/>
  <c r="N29" i="5" s="1"/>
  <c r="P29" i="5" s="1"/>
  <c r="H28" i="5"/>
  <c r="J28" i="5" s="1"/>
  <c r="L28" i="5" s="1"/>
  <c r="N28" i="5" s="1"/>
  <c r="P28" i="5" s="1"/>
  <c r="H27" i="5"/>
  <c r="J27" i="5" s="1"/>
  <c r="L27" i="5" s="1"/>
  <c r="N27" i="5" s="1"/>
  <c r="P27" i="5" s="1"/>
  <c r="H26" i="5"/>
  <c r="J26" i="5" s="1"/>
  <c r="L26" i="5" s="1"/>
  <c r="N26" i="5" s="1"/>
  <c r="P26" i="5" s="1"/>
  <c r="H25" i="5"/>
  <c r="J25" i="5" s="1"/>
  <c r="L25" i="5" s="1"/>
  <c r="N25" i="5" s="1"/>
  <c r="P25" i="5" s="1"/>
  <c r="H24" i="5"/>
  <c r="J24" i="5" s="1"/>
  <c r="L24" i="5" s="1"/>
  <c r="N24" i="5" s="1"/>
  <c r="P24" i="5" s="1"/>
  <c r="H23" i="5"/>
  <c r="J23" i="5" s="1"/>
  <c r="L23" i="5" s="1"/>
  <c r="N23" i="5" s="1"/>
  <c r="P23" i="5" s="1"/>
  <c r="H22" i="5"/>
  <c r="J22" i="5" s="1"/>
  <c r="L22" i="5" s="1"/>
  <c r="N22" i="5" s="1"/>
  <c r="P22" i="5" s="1"/>
  <c r="H21" i="5"/>
  <c r="J21" i="5" s="1"/>
  <c r="L21" i="5" s="1"/>
  <c r="N21" i="5" s="1"/>
  <c r="P21" i="5" s="1"/>
  <c r="H20" i="5"/>
  <c r="J20" i="5" s="1"/>
  <c r="L20" i="5" s="1"/>
  <c r="N20" i="5" s="1"/>
  <c r="P20" i="5" s="1"/>
  <c r="H19" i="5"/>
  <c r="J19" i="5" s="1"/>
  <c r="L19" i="5" s="1"/>
  <c r="N19" i="5" s="1"/>
  <c r="P19" i="5" s="1"/>
  <c r="H18" i="5"/>
  <c r="J18" i="5" s="1"/>
  <c r="L18" i="5" s="1"/>
  <c r="N18" i="5" s="1"/>
  <c r="P18" i="5" s="1"/>
  <c r="J15" i="5"/>
  <c r="L15" i="5" s="1"/>
  <c r="H14" i="5"/>
  <c r="J14" i="5" s="1"/>
  <c r="L14" i="5" s="1"/>
  <c r="N14" i="5" s="1"/>
  <c r="P14" i="5" s="1"/>
  <c r="H13" i="5"/>
  <c r="J13" i="5" s="1"/>
  <c r="L13" i="5" s="1"/>
  <c r="N13" i="5" s="1"/>
  <c r="P13" i="5" s="1"/>
  <c r="H12" i="5"/>
  <c r="J12" i="5" s="1"/>
  <c r="L12" i="5" s="1"/>
  <c r="N12" i="5" s="1"/>
  <c r="P12" i="5" s="1"/>
  <c r="H11" i="5"/>
  <c r="J11" i="5" s="1"/>
  <c r="L11" i="5" s="1"/>
  <c r="N11" i="5" s="1"/>
  <c r="P11" i="5" s="1"/>
  <c r="N15" i="5" l="1"/>
  <c r="P15" i="5" s="1"/>
  <c r="J17" i="4" l="1"/>
  <c r="G17" i="4"/>
  <c r="J16" i="4"/>
  <c r="G16" i="4"/>
  <c r="J15" i="4"/>
  <c r="G15" i="4"/>
  <c r="J14" i="4"/>
  <c r="G14" i="4"/>
  <c r="J13" i="4"/>
  <c r="G13" i="4"/>
</calcChain>
</file>

<file path=xl/sharedStrings.xml><?xml version="1.0" encoding="utf-8"?>
<sst xmlns="http://schemas.openxmlformats.org/spreadsheetml/2006/main" count="370" uniqueCount="154">
  <si>
    <t>Nr. crt.</t>
  </si>
  <si>
    <t>Nivelul studiilor</t>
  </si>
  <si>
    <t>Funcţia contractuală</t>
  </si>
  <si>
    <t>de conducere</t>
  </si>
  <si>
    <t>de execuţie</t>
  </si>
  <si>
    <t>primar</t>
  </si>
  <si>
    <t>IA</t>
  </si>
  <si>
    <t>S</t>
  </si>
  <si>
    <t>II</t>
  </si>
  <si>
    <t>M</t>
  </si>
  <si>
    <t>I</t>
  </si>
  <si>
    <t>PL</t>
  </si>
  <si>
    <t>BALASZ GINA</t>
  </si>
  <si>
    <t>PRIMARIA ORAS SANNICOLAU MARE</t>
  </si>
  <si>
    <t>LUPU ANA</t>
  </si>
  <si>
    <t>IVANOVICI ROZALIA</t>
  </si>
  <si>
    <t>DANUT GROZA</t>
  </si>
  <si>
    <t xml:space="preserve">PAMFIL IOAN </t>
  </si>
  <si>
    <t>gradatie</t>
  </si>
  <si>
    <t>salaiu vechi</t>
  </si>
  <si>
    <t>ind conducere</t>
  </si>
  <si>
    <t>PETROVAN DUMITRU</t>
  </si>
  <si>
    <t>Majorare salariu implementare proiecte</t>
  </si>
  <si>
    <t>VACANT</t>
  </si>
  <si>
    <t>BANCIU VIRGIL</t>
  </si>
  <si>
    <t>Coeficient de salarizare</t>
  </si>
  <si>
    <t>CHINDREANU IOAN</t>
  </si>
  <si>
    <t>Administrator public</t>
  </si>
  <si>
    <t>şef serviciu</t>
  </si>
  <si>
    <t>şofer</t>
  </si>
  <si>
    <t>muncitor calificat-mecanic utilaje</t>
  </si>
  <si>
    <t>muncitor calificat-peisagist</t>
  </si>
  <si>
    <t>muncitor necalificat</t>
  </si>
  <si>
    <t>muncitor calificat-zidar</t>
  </si>
  <si>
    <t>muncitor calificat-rutierist</t>
  </si>
  <si>
    <t>G</t>
  </si>
  <si>
    <t>HITICAŞ MACEDON</t>
  </si>
  <si>
    <t>VEREŞAN GIURA</t>
  </si>
  <si>
    <t>VAIDA ŞTEFAN</t>
  </si>
  <si>
    <t>GRILA SALARIZARE</t>
  </si>
  <si>
    <t>PERSONAL CONTRACTUAL</t>
  </si>
  <si>
    <t>a. Functii de demnitate publică</t>
  </si>
  <si>
    <t>FUNCTIA</t>
  </si>
  <si>
    <t>Coeficient cf. Legii nr.153/2017</t>
  </si>
  <si>
    <t xml:space="preserve">Valoarea indemnizatiei </t>
  </si>
  <si>
    <t>Viceprimar oras (cu 10.001 pana la 20.000 locuitori)</t>
  </si>
  <si>
    <t>Anexa nr. I/3</t>
  </si>
  <si>
    <t>a. Functii contractuale de conducere</t>
  </si>
  <si>
    <t>Coeficient gradul I</t>
  </si>
  <si>
    <t>Salariu de baza gradul I- lei</t>
  </si>
  <si>
    <t>Procent din indemnizația viceprimarului</t>
  </si>
  <si>
    <t>Coeficient gradul II</t>
  </si>
  <si>
    <t>Salariu de baza gradul II - lei</t>
  </si>
  <si>
    <t>Şef serviciu, şef birou</t>
  </si>
  <si>
    <t>Şef formatie muncitori, şef atelier</t>
  </si>
  <si>
    <t>Nota : salariile de bază prevăzute la gradul I şi gradul II cuprind sporul de vechime în muncă la nivel maxim</t>
  </si>
  <si>
    <t>Primar</t>
  </si>
  <si>
    <t>Sef birou resurse umane</t>
  </si>
  <si>
    <t>Groza Dănuţ</t>
  </si>
  <si>
    <t>Căprărescu Nicolae</t>
  </si>
  <si>
    <t>. Functii de demnitate publică</t>
  </si>
  <si>
    <t>b. Functii contractuale de executie pe grade si trepte profesionale</t>
  </si>
  <si>
    <t>Consilier, inspector de specialitate, revizor contabil, arhitect, referent de specialitate, consilier juridic, inspector casier</t>
  </si>
  <si>
    <t>Gradul IA</t>
  </si>
  <si>
    <t>Gradul I</t>
  </si>
  <si>
    <t xml:space="preserve">Gradul II </t>
  </si>
  <si>
    <t>Debutant</t>
  </si>
  <si>
    <t>SSD</t>
  </si>
  <si>
    <t>Secretar</t>
  </si>
  <si>
    <t>M, G</t>
  </si>
  <si>
    <t>M,G</t>
  </si>
  <si>
    <t>Administrator, sef depozit</t>
  </si>
  <si>
    <t>Treapta I</t>
  </si>
  <si>
    <t>Treapta II</t>
  </si>
  <si>
    <t>Casier, magaziner, Şef formaţie pază/pompieri</t>
  </si>
  <si>
    <t>Ingrijitor</t>
  </si>
  <si>
    <t xml:space="preserve">Maistru </t>
  </si>
  <si>
    <t xml:space="preserve"> I</t>
  </si>
  <si>
    <t xml:space="preserve"> II</t>
  </si>
  <si>
    <t xml:space="preserve">Muncitor calificat </t>
  </si>
  <si>
    <t xml:space="preserve"> III</t>
  </si>
  <si>
    <t xml:space="preserve"> IV</t>
  </si>
  <si>
    <t>Muncitor necalificat</t>
  </si>
  <si>
    <t>II-fara sporuri</t>
  </si>
  <si>
    <t xml:space="preserve">Cultura </t>
  </si>
  <si>
    <t xml:space="preserve">Referent </t>
  </si>
  <si>
    <t>Bibliotecar</t>
  </si>
  <si>
    <t>debutant</t>
  </si>
  <si>
    <t>treapta I</t>
  </si>
  <si>
    <t>treapta II</t>
  </si>
  <si>
    <t>treapta III</t>
  </si>
  <si>
    <t>treapta IA</t>
  </si>
  <si>
    <t>Medic</t>
  </si>
  <si>
    <t>principal</t>
  </si>
  <si>
    <t>Grad/Treapta profesională</t>
  </si>
  <si>
    <t>URECHE CRISTIAN</t>
  </si>
  <si>
    <t>HITICAS MARIUS</t>
  </si>
  <si>
    <t>SIMONCA NICOLAIE</t>
  </si>
  <si>
    <t>NACOV ARMAND NICOLAE</t>
  </si>
  <si>
    <t>șef formație muncitori</t>
  </si>
  <si>
    <t>NISTOR TRAINEL</t>
  </si>
  <si>
    <t>Valoarea anuala brută a indemnizatiei de hrană</t>
  </si>
  <si>
    <t>Secretar general</t>
  </si>
  <si>
    <t>COVACI ALEXANDRU ARMAND</t>
  </si>
  <si>
    <t>Grade / trepte poefesionale</t>
  </si>
  <si>
    <t>Auditor</t>
  </si>
  <si>
    <t>gradul  I A</t>
  </si>
  <si>
    <t>gradul I</t>
  </si>
  <si>
    <t>gradul II</t>
  </si>
  <si>
    <t>URECHE DIMITRIE</t>
  </si>
  <si>
    <t xml:space="preserve">Director </t>
  </si>
  <si>
    <t>specialist</t>
  </si>
  <si>
    <t>Asistent medical, educator</t>
  </si>
  <si>
    <r>
      <t xml:space="preserve">Portar, paznic, pompier, guard, bufetier, manipulant bunuri, </t>
    </r>
    <r>
      <rPr>
        <sz val="8"/>
        <rFont val="Arial"/>
        <family val="2"/>
        <charset val="238"/>
      </rPr>
      <t>lenjereasa</t>
    </r>
  </si>
  <si>
    <t>Sofer</t>
  </si>
  <si>
    <t>JUDETUL TIMIS</t>
  </si>
  <si>
    <t>CATEGORIA a II a</t>
  </si>
  <si>
    <t>STAT DE FUNCȚII SI SALARII BRUTE</t>
  </si>
  <si>
    <t>JURAVLE ILIE</t>
  </si>
  <si>
    <t>SPATII VERZI</t>
  </si>
  <si>
    <t>GRUIA FLORIN</t>
  </si>
  <si>
    <t>muncitor calificat-sofer</t>
  </si>
  <si>
    <t>Nume prenume/vacante/temporar vacante</t>
  </si>
  <si>
    <t>brut</t>
  </si>
  <si>
    <t xml:space="preserve">Salariu la Coef. Gradatie 0 </t>
  </si>
  <si>
    <t>Salariu la Coef.  Gradatie 1</t>
  </si>
  <si>
    <t>Salariu la Coef.  Gradatie 2</t>
  </si>
  <si>
    <t>Salariu la Coef.  Gradatie 3</t>
  </si>
  <si>
    <t>Salariu la Coef.  Gradatie 4</t>
  </si>
  <si>
    <t>Salariu la Coef.  Gradatie 5</t>
  </si>
  <si>
    <t>Coef.  gradație 0</t>
  </si>
  <si>
    <t>ian 24+5%</t>
  </si>
  <si>
    <t>norma 1/4</t>
  </si>
  <si>
    <t>hrana</t>
  </si>
  <si>
    <t>sal baza</t>
  </si>
  <si>
    <t>norma 1/1</t>
  </si>
  <si>
    <t>nou 01.04.2024</t>
  </si>
  <si>
    <t xml:space="preserve">in plata </t>
  </si>
  <si>
    <r>
      <t xml:space="preserve">Referent de specialitate, subinginer, tehnician-economist, </t>
    </r>
    <r>
      <rPr>
        <sz val="8"/>
        <color rgb="FFFF0000"/>
        <rFont val="Arial"/>
        <family val="2"/>
      </rPr>
      <t>nou 01.04.2024</t>
    </r>
  </si>
  <si>
    <t>x</t>
  </si>
  <si>
    <r>
      <t xml:space="preserve">Referent , inspector, arhivar, referent casier , </t>
    </r>
    <r>
      <rPr>
        <sz val="8"/>
        <color rgb="FFFF0000"/>
        <rFont val="Arial"/>
        <family val="2"/>
      </rPr>
      <t>1.93</t>
    </r>
  </si>
  <si>
    <t>salariu de baza luna IUNIE 2024 2024</t>
  </si>
  <si>
    <t>Majorare la salariul  din decembrie 2023, astfel:</t>
  </si>
  <si>
    <t>* cu 5 %  in ianuarie 2024</t>
  </si>
  <si>
    <t>* cu10% din iunie 2024, raportat la sal din decembrie 2024</t>
  </si>
  <si>
    <t>rezulta majorare cu 15% din iunie 2024 la sal din decembrie 2023</t>
  </si>
  <si>
    <t>Total salariu brut IUNIE 2024</t>
  </si>
  <si>
    <t>valabil la data de 01.06.2024, in conformitate cu Legea 153/2017, HCL nr. 122/27.07.2017 modificat prin HCL 109/19.08.2021, HCL 61/26.03.2024 , HG nr. 1071/2021, HG nr. 1071/2021,</t>
  </si>
  <si>
    <t xml:space="preserve"> OUG 115 / 2023 privind majorarea salariilor personalului plătit din fonduri publice, OUG 53/2024 privind unele măsuri referitoare la salarizarea personalului din unele sectoare de activitate</t>
  </si>
  <si>
    <t>IV. SERVICIUL SPAȚII VERZI ȘI CĂI PUBLICE</t>
  </si>
  <si>
    <t xml:space="preserve">     PRIMAR,</t>
  </si>
  <si>
    <t xml:space="preserve">                                   CĂPRĂRESCU NICOLAE</t>
  </si>
  <si>
    <t>ANEXA 4 LA HCL NR.104/28.06.2024</t>
  </si>
  <si>
    <t xml:space="preserve"> RESURSE UMANE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</si>
</sst>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"/>
  </numFmts>
  <fonts count="23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  <charset val="238"/>
    </font>
    <font>
      <b/>
      <u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0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9"/>
      <name val="Arial Narrow"/>
      <family val="2"/>
    </font>
    <font>
      <sz val="8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9"/>
      <name val="Arial Narrow"/>
      <charset val="238"/>
    </font>
    <font>
      <sz val="8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0" xfId="0" applyBorder="1"/>
    <xf numFmtId="0" fontId="8" fillId="0" borderId="0" xfId="0" applyFont="1"/>
    <xf numFmtId="0" fontId="3" fillId="0" borderId="0" xfId="0" applyFont="1" applyBorder="1" applyAlignment="1">
      <alignment vertical="center" wrapText="1"/>
    </xf>
    <xf numFmtId="0" fontId="0" fillId="0" borderId="1" xfId="0" applyBorder="1"/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2" fontId="8" fillId="0" borderId="0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2" fontId="8" fillId="0" borderId="0" xfId="0" applyNumberFormat="1" applyFont="1" applyBorder="1" applyAlignment="1">
      <alignment vertical="center" wrapText="1"/>
    </xf>
    <xf numFmtId="2" fontId="8" fillId="0" borderId="0" xfId="0" applyNumberFormat="1" applyFont="1" applyBorder="1" applyAlignment="1">
      <alignment vertical="center"/>
    </xf>
    <xf numFmtId="0" fontId="8" fillId="0" borderId="1" xfId="0" applyFont="1" applyBorder="1"/>
    <xf numFmtId="0" fontId="8" fillId="2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2" fontId="11" fillId="2" borderId="0" xfId="0" applyNumberFormat="1" applyFont="1" applyFill="1" applyBorder="1" applyAlignment="1">
      <alignment horizontal="center"/>
    </xf>
    <xf numFmtId="2" fontId="11" fillId="0" borderId="0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0" fontId="11" fillId="2" borderId="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2" fontId="7" fillId="0" borderId="6" xfId="0" applyNumberFormat="1" applyFont="1" applyBorder="1" applyAlignment="1">
      <alignment horizontal="center" vertical="center" wrapText="1"/>
    </xf>
    <xf numFmtId="2" fontId="7" fillId="0" borderId="7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wrapText="1"/>
    </xf>
    <xf numFmtId="2" fontId="7" fillId="0" borderId="0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2" fontId="11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4" fontId="11" fillId="2" borderId="1" xfId="0" applyNumberFormat="1" applyFont="1" applyFill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0" fontId="11" fillId="0" borderId="4" xfId="0" applyFont="1" applyBorder="1"/>
    <xf numFmtId="0" fontId="11" fillId="2" borderId="4" xfId="0" applyFont="1" applyFill="1" applyBorder="1" applyAlignment="1">
      <alignment wrapText="1"/>
    </xf>
    <xf numFmtId="0" fontId="11" fillId="2" borderId="5" xfId="0" applyFont="1" applyFill="1" applyBorder="1" applyAlignment="1">
      <alignment horizontal="center" vertical="center" wrapText="1"/>
    </xf>
    <xf numFmtId="0" fontId="11" fillId="0" borderId="0" xfId="0" applyFont="1" applyBorder="1"/>
    <xf numFmtId="164" fontId="11" fillId="2" borderId="0" xfId="0" applyNumberFormat="1" applyFont="1" applyFill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1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8" fillId="2" borderId="0" xfId="0" applyNumberFormat="1" applyFont="1" applyFill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2" fillId="0" borderId="1" xfId="0" applyFont="1" applyBorder="1"/>
    <xf numFmtId="0" fontId="3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1" fontId="0" fillId="0" borderId="0" xfId="0" applyNumberFormat="1"/>
    <xf numFmtId="2" fontId="0" fillId="0" borderId="1" xfId="0" applyNumberFormat="1" applyBorder="1"/>
    <xf numFmtId="0" fontId="0" fillId="2" borderId="0" xfId="0" applyFill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9" fontId="2" fillId="2" borderId="1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2" borderId="0" xfId="0" applyFont="1" applyFill="1"/>
    <xf numFmtId="0" fontId="14" fillId="2" borderId="0" xfId="0" applyFont="1" applyFill="1" applyAlignment="1">
      <alignment horizontal="center"/>
    </xf>
    <xf numFmtId="1" fontId="14" fillId="2" borderId="0" xfId="0" applyNumberFormat="1" applyFont="1" applyFill="1" applyAlignment="1">
      <alignment horizontal="center"/>
    </xf>
    <xf numFmtId="0" fontId="16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vertical="center"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1" fontId="0" fillId="0" borderId="1" xfId="0" applyNumberFormat="1" applyBorder="1"/>
    <xf numFmtId="1" fontId="0" fillId="3" borderId="1" xfId="0" applyNumberFormat="1" applyFill="1" applyBorder="1"/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" fontId="13" fillId="2" borderId="0" xfId="0" applyNumberFormat="1" applyFont="1" applyFill="1" applyAlignment="1">
      <alignment horizontal="center"/>
    </xf>
    <xf numFmtId="1" fontId="19" fillId="0" borderId="0" xfId="0" applyNumberFormat="1" applyFont="1" applyAlignment="1">
      <alignment horizontal="center"/>
    </xf>
    <xf numFmtId="1" fontId="13" fillId="2" borderId="0" xfId="0" applyNumberFormat="1" applyFont="1" applyFill="1" applyBorder="1" applyAlignment="1">
      <alignment horizontal="center"/>
    </xf>
    <xf numFmtId="1" fontId="20" fillId="3" borderId="6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/>
    </xf>
    <xf numFmtId="1" fontId="13" fillId="0" borderId="0" xfId="0" applyNumberFormat="1" applyFont="1"/>
    <xf numFmtId="164" fontId="0" fillId="2" borderId="0" xfId="0" applyNumberFormat="1" applyFill="1" applyAlignment="1">
      <alignment horizontal="center"/>
    </xf>
    <xf numFmtId="1" fontId="0" fillId="0" borderId="1" xfId="0" applyNumberFormat="1" applyBorder="1" applyAlignment="1">
      <alignment horizontal="center"/>
    </xf>
    <xf numFmtId="1" fontId="10" fillId="2" borderId="1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Border="1"/>
    <xf numFmtId="1" fontId="0" fillId="0" borderId="8" xfId="0" applyNumberFormat="1" applyBorder="1"/>
    <xf numFmtId="1" fontId="5" fillId="0" borderId="8" xfId="0" applyNumberFormat="1" applyFont="1" applyBorder="1"/>
    <xf numFmtId="1" fontId="0" fillId="0" borderId="2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" fontId="0" fillId="0" borderId="0" xfId="0" applyNumberFormat="1"/>
    <xf numFmtId="2" fontId="5" fillId="0" borderId="1" xfId="0" applyNumberFormat="1" applyFont="1" applyBorder="1"/>
    <xf numFmtId="2" fontId="0" fillId="0" borderId="8" xfId="0" applyNumberFormat="1" applyBorder="1"/>
    <xf numFmtId="0" fontId="2" fillId="2" borderId="1" xfId="0" applyFont="1" applyFill="1" applyBorder="1" applyAlignment="1">
      <alignment horizontal="center" vertical="center" wrapText="1"/>
    </xf>
    <xf numFmtId="165" fontId="5" fillId="2" borderId="0" xfId="0" applyNumberFormat="1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165" fontId="5" fillId="2" borderId="4" xfId="0" applyNumberFormat="1" applyFont="1" applyFill="1" applyBorder="1" applyAlignment="1">
      <alignment horizontal="center"/>
    </xf>
    <xf numFmtId="165" fontId="0" fillId="0" borderId="0" xfId="0" applyNumberFormat="1"/>
    <xf numFmtId="2" fontId="7" fillId="2" borderId="0" xfId="0" applyNumberFormat="1" applyFont="1" applyFill="1" applyAlignment="1">
      <alignment horizontal="center"/>
    </xf>
    <xf numFmtId="2" fontId="5" fillId="2" borderId="0" xfId="0" applyNumberFormat="1" applyFont="1" applyFill="1" applyBorder="1" applyAlignment="1">
      <alignment horizontal="center"/>
    </xf>
    <xf numFmtId="2" fontId="9" fillId="3" borderId="6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/>
    </xf>
    <xf numFmtId="2" fontId="5" fillId="2" borderId="4" xfId="0" applyNumberFormat="1" applyFont="1" applyFill="1" applyBorder="1" applyAlignment="1">
      <alignment horizontal="center"/>
    </xf>
    <xf numFmtId="2" fontId="10" fillId="2" borderId="1" xfId="0" applyNumberFormat="1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/>
    </xf>
    <xf numFmtId="2" fontId="10" fillId="2" borderId="4" xfId="0" applyNumberFormat="1" applyFont="1" applyFill="1" applyBorder="1" applyAlignment="1">
      <alignment horizontal="center"/>
    </xf>
    <xf numFmtId="2" fontId="10" fillId="3" borderId="4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65" fontId="8" fillId="0" borderId="0" xfId="0" applyNumberFormat="1" applyFont="1" applyAlignment="1">
      <alignment vertical="center"/>
    </xf>
    <xf numFmtId="165" fontId="5" fillId="0" borderId="0" xfId="0" applyNumberFormat="1" applyFont="1" applyBorder="1" applyAlignment="1">
      <alignment horizontal="center"/>
    </xf>
    <xf numFmtId="165" fontId="9" fillId="0" borderId="6" xfId="0" applyNumberFormat="1" applyFont="1" applyBorder="1" applyAlignment="1">
      <alignment vertical="center" wrapText="1"/>
    </xf>
    <xf numFmtId="165" fontId="5" fillId="3" borderId="1" xfId="0" applyNumberFormat="1" applyFont="1" applyFill="1" applyBorder="1" applyAlignment="1">
      <alignment horizontal="center"/>
    </xf>
    <xf numFmtId="165" fontId="11" fillId="0" borderId="0" xfId="0" applyNumberFormat="1" applyFont="1"/>
    <xf numFmtId="165" fontId="9" fillId="3" borderId="6" xfId="0" applyNumberFormat="1" applyFont="1" applyFill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166" fontId="13" fillId="2" borderId="0" xfId="0" applyNumberFormat="1" applyFont="1" applyFill="1" applyAlignment="1">
      <alignment horizontal="center"/>
    </xf>
    <xf numFmtId="166" fontId="19" fillId="0" borderId="0" xfId="0" applyNumberFormat="1" applyFont="1" applyAlignment="1">
      <alignment horizontal="center"/>
    </xf>
    <xf numFmtId="166" fontId="13" fillId="2" borderId="0" xfId="0" applyNumberFormat="1" applyFont="1" applyFill="1" applyBorder="1" applyAlignment="1">
      <alignment horizontal="center"/>
    </xf>
    <xf numFmtId="166" fontId="20" fillId="2" borderId="6" xfId="0" applyNumberFormat="1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/>
    </xf>
    <xf numFmtId="166" fontId="13" fillId="3" borderId="1" xfId="0" applyNumberFormat="1" applyFont="1" applyFill="1" applyBorder="1" applyAlignment="1">
      <alignment horizontal="center"/>
    </xf>
    <xf numFmtId="166" fontId="13" fillId="0" borderId="0" xfId="0" applyNumberFormat="1" applyFont="1"/>
    <xf numFmtId="166" fontId="13" fillId="0" borderId="0" xfId="0" applyNumberFormat="1" applyFont="1" applyAlignment="1">
      <alignment horizontal="center"/>
    </xf>
    <xf numFmtId="166" fontId="19" fillId="0" borderId="0" xfId="0" applyNumberFormat="1" applyFont="1" applyAlignment="1">
      <alignment vertical="center"/>
    </xf>
    <xf numFmtId="166" fontId="13" fillId="0" borderId="0" xfId="0" applyNumberFormat="1" applyFont="1" applyBorder="1" applyAlignment="1">
      <alignment horizontal="center"/>
    </xf>
    <xf numFmtId="166" fontId="20" fillId="3" borderId="6" xfId="0" applyNumberFormat="1" applyFont="1" applyFill="1" applyBorder="1" applyAlignment="1">
      <alignment horizontal="center" vertical="center" wrapText="1"/>
    </xf>
    <xf numFmtId="166" fontId="19" fillId="0" borderId="0" xfId="0" applyNumberFormat="1" applyFont="1"/>
    <xf numFmtId="164" fontId="14" fillId="2" borderId="0" xfId="0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/>
    <xf numFmtId="0" fontId="9" fillId="3" borderId="1" xfId="0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 vertical="center" wrapText="1"/>
    </xf>
    <xf numFmtId="1" fontId="15" fillId="2" borderId="0" xfId="0" applyNumberFormat="1" applyFont="1" applyFill="1" applyAlignment="1">
      <alignment horizontal="center"/>
    </xf>
    <xf numFmtId="1" fontId="15" fillId="2" borderId="8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15" fillId="2" borderId="0" xfId="0" applyFont="1" applyFill="1" applyAlignment="1"/>
    <xf numFmtId="0" fontId="16" fillId="2" borderId="0" xfId="0" applyFont="1" applyFill="1" applyAlignment="1"/>
    <xf numFmtId="0" fontId="21" fillId="2" borderId="0" xfId="0" applyFont="1" applyFill="1" applyAlignment="1"/>
    <xf numFmtId="0" fontId="17" fillId="2" borderId="0" xfId="0" applyFont="1" applyFill="1" applyAlignment="1"/>
    <xf numFmtId="0" fontId="2" fillId="2" borderId="2" xfId="0" applyFont="1" applyFill="1" applyBorder="1" applyAlignment="1">
      <alignment vertical="center"/>
    </xf>
    <xf numFmtId="0" fontId="1" fillId="2" borderId="1" xfId="0" applyFont="1" applyFill="1" applyBorder="1" applyAlignment="1"/>
    <xf numFmtId="0" fontId="1" fillId="4" borderId="1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2" borderId="0" xfId="0" applyFill="1" applyAlignment="1"/>
    <xf numFmtId="1" fontId="13" fillId="2" borderId="0" xfId="0" applyNumberFormat="1" applyFont="1" applyFill="1" applyAlignment="1">
      <alignment horizontal="left"/>
    </xf>
    <xf numFmtId="166" fontId="13" fillId="2" borderId="0" xfId="0" applyNumberFormat="1" applyFont="1" applyFill="1" applyAlignment="1">
      <alignment horizontal="left"/>
    </xf>
    <xf numFmtId="165" fontId="0" fillId="0" borderId="0" xfId="0" applyNumberFormat="1" applyAlignment="1">
      <alignment horizontal="left"/>
    </xf>
    <xf numFmtId="165" fontId="13" fillId="3" borderId="0" xfId="0" applyNumberFormat="1" applyFont="1" applyFill="1" applyAlignment="1">
      <alignment horizontal="left"/>
    </xf>
    <xf numFmtId="166" fontId="13" fillId="3" borderId="0" xfId="0" applyNumberFormat="1" applyFont="1" applyFill="1" applyAlignment="1">
      <alignment horizontal="center"/>
    </xf>
    <xf numFmtId="165" fontId="19" fillId="3" borderId="0" xfId="0" applyNumberFormat="1" applyFont="1" applyFill="1"/>
    <xf numFmtId="166" fontId="19" fillId="3" borderId="0" xfId="0" applyNumberFormat="1" applyFont="1" applyFill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wrapText="1"/>
    </xf>
    <xf numFmtId="0" fontId="16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15" fillId="2" borderId="1" xfId="0" applyFont="1" applyFill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1" fontId="15" fillId="6" borderId="2" xfId="0" applyNumberFormat="1" applyFont="1" applyFill="1" applyBorder="1" applyAlignment="1">
      <alignment horizontal="center" vertical="center" textRotation="90" wrapText="1"/>
    </xf>
    <xf numFmtId="1" fontId="15" fillId="6" borderId="3" xfId="0" applyNumberFormat="1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textRotation="90" wrapText="1"/>
    </xf>
    <xf numFmtId="164" fontId="2" fillId="2" borderId="3" xfId="0" applyNumberFormat="1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3"/>
  <sheetViews>
    <sheetView tabSelected="1" zoomScale="97" zoomScaleNormal="97" workbookViewId="0">
      <selection activeCell="C10" sqref="C10:D10"/>
    </sheetView>
  </sheetViews>
  <sheetFormatPr defaultColWidth="9.1796875" defaultRowHeight="12.5" x14ac:dyDescent="0.25"/>
  <cols>
    <col min="1" max="1" width="3.453125" style="71" customWidth="1"/>
    <col min="2" max="2" width="28.26953125" style="174" customWidth="1"/>
    <col min="3" max="3" width="13.453125" style="71" customWidth="1"/>
    <col min="4" max="4" width="28.7265625" style="189" customWidth="1"/>
    <col min="5" max="5" width="5" style="86" customWidth="1"/>
    <col min="6" max="6" width="4.81640625" style="105" customWidth="1"/>
    <col min="7" max="7" width="4.26953125" style="86" customWidth="1"/>
    <col min="8" max="8" width="4.1796875" style="86" customWidth="1"/>
    <col min="9" max="9" width="3.81640625" style="86" hidden="1" customWidth="1"/>
    <col min="10" max="10" width="4.26953125" style="86" hidden="1" customWidth="1"/>
    <col min="11" max="11" width="9.453125" style="162" customWidth="1"/>
    <col min="12" max="12" width="8.1796875" style="86" customWidth="1"/>
    <col min="13" max="13" width="9" style="49" customWidth="1"/>
    <col min="14" max="14" width="9.54296875" style="88" customWidth="1"/>
    <col min="15" max="16384" width="9.1796875" style="71"/>
  </cols>
  <sheetData>
    <row r="4" spans="1:14" x14ac:dyDescent="0.25">
      <c r="A4" s="77"/>
      <c r="B4" s="165" t="s">
        <v>115</v>
      </c>
      <c r="C4" s="77"/>
      <c r="D4" s="185"/>
      <c r="E4" s="78"/>
      <c r="F4" s="153"/>
      <c r="G4" s="78"/>
      <c r="H4" s="78"/>
      <c r="I4" s="78"/>
      <c r="J4" s="78"/>
      <c r="K4" s="162" t="s">
        <v>152</v>
      </c>
      <c r="L4" s="78"/>
      <c r="M4" s="79"/>
      <c r="N4" s="78"/>
    </row>
    <row r="5" spans="1:14" x14ac:dyDescent="0.25">
      <c r="A5" s="80" t="s">
        <v>13</v>
      </c>
      <c r="B5" s="166"/>
      <c r="C5" s="80"/>
      <c r="D5" s="186"/>
      <c r="E5" s="78"/>
      <c r="F5" s="153"/>
      <c r="G5" s="78"/>
      <c r="H5" s="78"/>
      <c r="I5" s="78"/>
      <c r="J5" s="78"/>
      <c r="L5" s="78"/>
      <c r="M5" s="79"/>
      <c r="N5" s="78"/>
    </row>
    <row r="6" spans="1:14" ht="16.5" customHeight="1" x14ac:dyDescent="0.25">
      <c r="A6" s="80"/>
      <c r="B6" s="166" t="s">
        <v>116</v>
      </c>
      <c r="C6" s="80"/>
      <c r="D6" s="166" t="s">
        <v>117</v>
      </c>
      <c r="E6" s="78"/>
      <c r="F6" s="153"/>
      <c r="G6" s="78"/>
      <c r="H6" s="78"/>
      <c r="I6" s="78"/>
      <c r="J6" s="78"/>
      <c r="L6" s="78"/>
      <c r="M6" s="79"/>
      <c r="N6" s="78"/>
    </row>
    <row r="7" spans="1:14" ht="20.25" customHeight="1" x14ac:dyDescent="0.25">
      <c r="A7" s="80"/>
      <c r="B7" s="166"/>
      <c r="C7" s="80"/>
      <c r="D7" s="186"/>
      <c r="E7" s="78"/>
      <c r="F7" s="153"/>
      <c r="G7" s="78"/>
      <c r="H7" s="78"/>
      <c r="I7" s="78"/>
      <c r="J7" s="78"/>
      <c r="L7" s="78"/>
      <c r="M7" s="79"/>
      <c r="N7" s="78"/>
    </row>
    <row r="8" spans="1:14" x14ac:dyDescent="0.25">
      <c r="A8" s="80"/>
      <c r="B8" s="167" t="s">
        <v>147</v>
      </c>
      <c r="C8" s="80"/>
      <c r="D8" s="186"/>
      <c r="E8" s="78"/>
      <c r="F8" s="153"/>
      <c r="G8" s="78"/>
      <c r="H8" s="78"/>
      <c r="I8" s="78"/>
      <c r="J8" s="78"/>
      <c r="L8" s="78"/>
      <c r="M8" s="79"/>
      <c r="N8" s="78"/>
    </row>
    <row r="9" spans="1:14" ht="18" customHeight="1" x14ac:dyDescent="0.25">
      <c r="A9" s="80"/>
      <c r="B9" s="168" t="s">
        <v>148</v>
      </c>
      <c r="C9" s="80"/>
      <c r="D9" s="186"/>
      <c r="E9" s="78"/>
      <c r="F9" s="153"/>
      <c r="G9" s="78"/>
      <c r="H9" s="78"/>
      <c r="I9" s="78"/>
      <c r="J9" s="78"/>
      <c r="L9" s="78"/>
      <c r="M9" s="79"/>
      <c r="N9" s="78"/>
    </row>
    <row r="10" spans="1:14" ht="90" customHeight="1" x14ac:dyDescent="0.25">
      <c r="A10" s="81" t="s">
        <v>0</v>
      </c>
      <c r="B10" s="190" t="s">
        <v>122</v>
      </c>
      <c r="C10" s="206" t="s">
        <v>2</v>
      </c>
      <c r="D10" s="206"/>
      <c r="E10" s="204" t="s">
        <v>94</v>
      </c>
      <c r="F10" s="207" t="s">
        <v>25</v>
      </c>
      <c r="G10" s="93" t="s">
        <v>18</v>
      </c>
      <c r="H10" s="204" t="s">
        <v>1</v>
      </c>
      <c r="I10" s="93" t="s">
        <v>19</v>
      </c>
      <c r="J10" s="93" t="s">
        <v>20</v>
      </c>
      <c r="K10" s="202" t="s">
        <v>141</v>
      </c>
      <c r="L10" s="204" t="s">
        <v>22</v>
      </c>
      <c r="M10" s="202" t="s">
        <v>146</v>
      </c>
      <c r="N10" s="93" t="s">
        <v>101</v>
      </c>
    </row>
    <row r="11" spans="1:14" ht="36" customHeight="1" x14ac:dyDescent="0.25">
      <c r="A11" s="82"/>
      <c r="B11" s="169"/>
      <c r="C11" s="96" t="s">
        <v>3</v>
      </c>
      <c r="D11" s="184" t="s">
        <v>4</v>
      </c>
      <c r="E11" s="205"/>
      <c r="F11" s="208"/>
      <c r="G11" s="94"/>
      <c r="H11" s="205"/>
      <c r="I11" s="94"/>
      <c r="J11" s="94"/>
      <c r="K11" s="203"/>
      <c r="L11" s="205"/>
      <c r="M11" s="203"/>
      <c r="N11" s="94"/>
    </row>
    <row r="12" spans="1:14" ht="16.5" customHeight="1" x14ac:dyDescent="0.3">
      <c r="A12" s="60"/>
      <c r="B12" s="209" t="s">
        <v>149</v>
      </c>
      <c r="C12" s="183"/>
      <c r="D12" s="187"/>
      <c r="E12" s="183"/>
      <c r="F12" s="154"/>
      <c r="G12" s="183"/>
      <c r="H12" s="183"/>
      <c r="I12" s="183"/>
      <c r="J12" s="183"/>
      <c r="K12" s="163">
        <v>0</v>
      </c>
      <c r="L12" s="6"/>
      <c r="M12" s="89">
        <f t="shared" ref="M12:M39" si="0">SUM(K12:L12)</f>
        <v>0</v>
      </c>
      <c r="N12" s="6"/>
    </row>
    <row r="13" spans="1:14" ht="16.5" customHeight="1" x14ac:dyDescent="0.3">
      <c r="A13" s="60"/>
      <c r="B13" s="210" t="s">
        <v>119</v>
      </c>
      <c r="C13" s="183"/>
      <c r="D13" s="187"/>
      <c r="E13" s="183"/>
      <c r="F13" s="154"/>
      <c r="G13" s="183"/>
      <c r="H13" s="183"/>
      <c r="I13" s="183"/>
      <c r="J13" s="183"/>
      <c r="K13" s="163">
        <v>0</v>
      </c>
      <c r="L13" s="6"/>
      <c r="M13" s="89">
        <f t="shared" si="0"/>
        <v>0</v>
      </c>
      <c r="N13" s="6"/>
    </row>
    <row r="14" spans="1:14" ht="20.25" customHeight="1" x14ac:dyDescent="0.3">
      <c r="A14" s="60">
        <v>87</v>
      </c>
      <c r="B14" s="170" t="s">
        <v>96</v>
      </c>
      <c r="C14" s="83" t="s">
        <v>28</v>
      </c>
      <c r="D14" s="60"/>
      <c r="E14" s="183" t="s">
        <v>10</v>
      </c>
      <c r="F14" s="154">
        <v>3.8</v>
      </c>
      <c r="G14" s="183"/>
      <c r="H14" s="183" t="s">
        <v>7</v>
      </c>
      <c r="I14" s="183">
        <v>865</v>
      </c>
      <c r="J14" s="74">
        <v>0.3</v>
      </c>
      <c r="K14" s="163">
        <v>11144</v>
      </c>
      <c r="L14" s="211">
        <f>ROUND(K14*34.78%,0)</f>
        <v>3876</v>
      </c>
      <c r="M14" s="89">
        <f t="shared" si="0"/>
        <v>15020</v>
      </c>
      <c r="N14" s="6"/>
    </row>
    <row r="15" spans="1:14" ht="20.25" customHeight="1" x14ac:dyDescent="0.3">
      <c r="A15" s="60">
        <v>88</v>
      </c>
      <c r="B15" s="170" t="s">
        <v>17</v>
      </c>
      <c r="C15" s="95"/>
      <c r="D15" s="188" t="s">
        <v>30</v>
      </c>
      <c r="E15" s="95" t="s">
        <v>8</v>
      </c>
      <c r="F15" s="154">
        <v>1.9419999999999999</v>
      </c>
      <c r="G15" s="95">
        <v>5</v>
      </c>
      <c r="H15" s="95" t="s">
        <v>35</v>
      </c>
      <c r="I15" s="95"/>
      <c r="J15" s="95"/>
      <c r="K15" s="163">
        <v>5644</v>
      </c>
      <c r="L15" s="6">
        <v>0</v>
      </c>
      <c r="M15" s="89">
        <f t="shared" si="0"/>
        <v>5644</v>
      </c>
      <c r="N15" s="6">
        <v>4160</v>
      </c>
    </row>
    <row r="16" spans="1:14" ht="20.25" customHeight="1" x14ac:dyDescent="0.3">
      <c r="A16" s="60">
        <v>89</v>
      </c>
      <c r="B16" s="170" t="s">
        <v>36</v>
      </c>
      <c r="C16" s="95"/>
      <c r="D16" s="188" t="s">
        <v>31</v>
      </c>
      <c r="E16" s="95" t="s">
        <v>8</v>
      </c>
      <c r="F16" s="154">
        <v>1.9419999999999999</v>
      </c>
      <c r="G16" s="95">
        <v>5</v>
      </c>
      <c r="H16" s="95" t="s">
        <v>35</v>
      </c>
      <c r="I16" s="95"/>
      <c r="J16" s="95"/>
      <c r="K16" s="163">
        <v>5644</v>
      </c>
      <c r="L16" s="6">
        <v>0</v>
      </c>
      <c r="M16" s="89">
        <f t="shared" si="0"/>
        <v>5644</v>
      </c>
      <c r="N16" s="6">
        <v>4160</v>
      </c>
    </row>
    <row r="17" spans="1:14" ht="20.25" customHeight="1" x14ac:dyDescent="0.3">
      <c r="A17" s="60">
        <v>90</v>
      </c>
      <c r="B17" s="170" t="s">
        <v>97</v>
      </c>
      <c r="C17" s="95"/>
      <c r="D17" s="188" t="s">
        <v>34</v>
      </c>
      <c r="E17" s="95" t="s">
        <v>8</v>
      </c>
      <c r="F17" s="154">
        <v>1.9419999999999999</v>
      </c>
      <c r="G17" s="95">
        <v>5</v>
      </c>
      <c r="H17" s="95" t="s">
        <v>35</v>
      </c>
      <c r="I17" s="95"/>
      <c r="J17" s="95"/>
      <c r="K17" s="163">
        <v>5644</v>
      </c>
      <c r="L17" s="6">
        <v>0</v>
      </c>
      <c r="M17" s="89">
        <f t="shared" si="0"/>
        <v>5644</v>
      </c>
      <c r="N17" s="6">
        <v>4160</v>
      </c>
    </row>
    <row r="18" spans="1:14" ht="23.25" customHeight="1" x14ac:dyDescent="0.3">
      <c r="A18" s="60">
        <v>91</v>
      </c>
      <c r="B18" s="171" t="s">
        <v>23</v>
      </c>
      <c r="C18" s="95"/>
      <c r="D18" s="188" t="s">
        <v>30</v>
      </c>
      <c r="E18" s="95" t="s">
        <v>8</v>
      </c>
      <c r="F18" s="154">
        <v>1.56</v>
      </c>
      <c r="G18" s="95">
        <v>0</v>
      </c>
      <c r="H18" s="95" t="s">
        <v>35</v>
      </c>
      <c r="I18" s="95"/>
      <c r="J18" s="95"/>
      <c r="K18" s="163">
        <v>4621</v>
      </c>
      <c r="L18" s="6">
        <v>0</v>
      </c>
      <c r="M18" s="89">
        <f t="shared" si="0"/>
        <v>4621</v>
      </c>
      <c r="N18" s="6"/>
    </row>
    <row r="19" spans="1:14" ht="18" customHeight="1" x14ac:dyDescent="0.3">
      <c r="A19" s="60">
        <v>92</v>
      </c>
      <c r="B19" s="171" t="s">
        <v>23</v>
      </c>
      <c r="C19" s="112"/>
      <c r="D19" s="188" t="s">
        <v>32</v>
      </c>
      <c r="E19" s="112" t="s">
        <v>10</v>
      </c>
      <c r="F19" s="155">
        <v>1.637</v>
      </c>
      <c r="G19" s="113">
        <v>2</v>
      </c>
      <c r="H19" s="182" t="s">
        <v>35</v>
      </c>
      <c r="I19" s="112"/>
      <c r="J19" s="112"/>
      <c r="K19" s="163">
        <v>4758</v>
      </c>
      <c r="L19" s="6">
        <v>0</v>
      </c>
      <c r="M19" s="89">
        <f t="shared" si="0"/>
        <v>4758</v>
      </c>
      <c r="N19" s="6"/>
    </row>
    <row r="20" spans="1:14" ht="18" customHeight="1" x14ac:dyDescent="0.3">
      <c r="A20" s="60">
        <v>93</v>
      </c>
      <c r="B20" s="171" t="s">
        <v>23</v>
      </c>
      <c r="C20" s="112"/>
      <c r="D20" s="188" t="s">
        <v>32</v>
      </c>
      <c r="E20" s="112" t="s">
        <v>10</v>
      </c>
      <c r="F20" s="155">
        <v>1.637</v>
      </c>
      <c r="G20" s="113">
        <v>2</v>
      </c>
      <c r="H20" s="182" t="s">
        <v>35</v>
      </c>
      <c r="I20" s="112"/>
      <c r="J20" s="112"/>
      <c r="K20" s="163">
        <v>4758</v>
      </c>
      <c r="L20" s="6">
        <v>0</v>
      </c>
      <c r="M20" s="89">
        <f t="shared" si="0"/>
        <v>4758</v>
      </c>
      <c r="N20" s="6"/>
    </row>
    <row r="21" spans="1:14" ht="18" customHeight="1" x14ac:dyDescent="0.3">
      <c r="A21" s="60">
        <v>94</v>
      </c>
      <c r="B21" s="164" t="s">
        <v>120</v>
      </c>
      <c r="C21" s="95"/>
      <c r="D21" s="188" t="s">
        <v>32</v>
      </c>
      <c r="E21" s="95" t="s">
        <v>10</v>
      </c>
      <c r="F21" s="155">
        <v>1.637</v>
      </c>
      <c r="G21" s="113">
        <v>2</v>
      </c>
      <c r="H21" s="95" t="s">
        <v>35</v>
      </c>
      <c r="I21" s="95"/>
      <c r="J21" s="95"/>
      <c r="K21" s="163">
        <v>4758</v>
      </c>
      <c r="L21" s="6">
        <v>0</v>
      </c>
      <c r="M21" s="89">
        <f t="shared" si="0"/>
        <v>4758</v>
      </c>
      <c r="N21" s="6">
        <v>4160</v>
      </c>
    </row>
    <row r="22" spans="1:14" ht="18" customHeight="1" x14ac:dyDescent="0.3">
      <c r="A22" s="60">
        <v>95</v>
      </c>
      <c r="B22" s="164" t="s">
        <v>100</v>
      </c>
      <c r="C22" s="95"/>
      <c r="D22" s="188" t="s">
        <v>32</v>
      </c>
      <c r="E22" s="95" t="s">
        <v>10</v>
      </c>
      <c r="F22" s="155">
        <v>1.5589999999999999</v>
      </c>
      <c r="G22" s="113">
        <v>1</v>
      </c>
      <c r="H22" s="95" t="s">
        <v>35</v>
      </c>
      <c r="I22" s="95"/>
      <c r="J22" s="95"/>
      <c r="K22" s="163">
        <v>4531</v>
      </c>
      <c r="L22" s="6">
        <v>0</v>
      </c>
      <c r="M22" s="89">
        <f t="shared" si="0"/>
        <v>4531</v>
      </c>
      <c r="N22" s="6">
        <v>4160</v>
      </c>
    </row>
    <row r="23" spans="1:14" ht="18" customHeight="1" x14ac:dyDescent="0.3">
      <c r="A23" s="60">
        <v>96</v>
      </c>
      <c r="B23" s="164" t="s">
        <v>24</v>
      </c>
      <c r="C23" s="95"/>
      <c r="D23" s="188" t="s">
        <v>32</v>
      </c>
      <c r="E23" s="95" t="s">
        <v>10</v>
      </c>
      <c r="F23" s="154">
        <v>1.637</v>
      </c>
      <c r="G23" s="95">
        <v>2</v>
      </c>
      <c r="H23" s="95" t="s">
        <v>35</v>
      </c>
      <c r="I23" s="95"/>
      <c r="J23" s="95"/>
      <c r="K23" s="163">
        <v>4758</v>
      </c>
      <c r="L23" s="6">
        <v>0</v>
      </c>
      <c r="M23" s="89">
        <f t="shared" si="0"/>
        <v>4758</v>
      </c>
      <c r="N23" s="6">
        <v>4160</v>
      </c>
    </row>
    <row r="24" spans="1:14" ht="18" customHeight="1" x14ac:dyDescent="0.3">
      <c r="A24" s="60">
        <v>97</v>
      </c>
      <c r="B24" s="164" t="s">
        <v>103</v>
      </c>
      <c r="C24" s="95"/>
      <c r="D24" s="188" t="s">
        <v>32</v>
      </c>
      <c r="E24" s="95" t="s">
        <v>10</v>
      </c>
      <c r="F24" s="154">
        <v>1.637</v>
      </c>
      <c r="G24" s="95">
        <v>2</v>
      </c>
      <c r="H24" s="95" t="s">
        <v>35</v>
      </c>
      <c r="I24" s="95"/>
      <c r="J24" s="95"/>
      <c r="K24" s="163">
        <v>4758</v>
      </c>
      <c r="L24" s="6">
        <v>0</v>
      </c>
      <c r="M24" s="89">
        <f t="shared" si="0"/>
        <v>4758</v>
      </c>
      <c r="N24" s="6">
        <v>4160</v>
      </c>
    </row>
    <row r="25" spans="1:14" ht="18" customHeight="1" x14ac:dyDescent="0.3">
      <c r="A25" s="60">
        <v>98</v>
      </c>
      <c r="B25" s="170" t="s">
        <v>98</v>
      </c>
      <c r="C25" s="84"/>
      <c r="D25" s="188" t="s">
        <v>99</v>
      </c>
      <c r="E25" s="95" t="s">
        <v>8</v>
      </c>
      <c r="F25" s="154">
        <v>2.62</v>
      </c>
      <c r="G25" s="95"/>
      <c r="H25" s="95" t="s">
        <v>9</v>
      </c>
      <c r="I25" s="95"/>
      <c r="J25" s="95"/>
      <c r="K25" s="163">
        <v>7683</v>
      </c>
      <c r="L25" s="6">
        <v>0</v>
      </c>
      <c r="M25" s="89">
        <f t="shared" si="0"/>
        <v>7683</v>
      </c>
      <c r="N25" s="6">
        <v>4160</v>
      </c>
    </row>
    <row r="26" spans="1:14" ht="18" customHeight="1" x14ac:dyDescent="0.3">
      <c r="A26" s="60">
        <v>99</v>
      </c>
      <c r="B26" s="170" t="s">
        <v>12</v>
      </c>
      <c r="C26" s="95"/>
      <c r="D26" s="188" t="s">
        <v>31</v>
      </c>
      <c r="E26" s="95" t="s">
        <v>8</v>
      </c>
      <c r="F26" s="154">
        <v>1.895</v>
      </c>
      <c r="G26" s="95">
        <v>4</v>
      </c>
      <c r="H26" s="95" t="s">
        <v>35</v>
      </c>
      <c r="I26" s="95"/>
      <c r="J26" s="95"/>
      <c r="K26" s="163">
        <v>5508</v>
      </c>
      <c r="L26" s="6">
        <v>0</v>
      </c>
      <c r="M26" s="89">
        <f t="shared" si="0"/>
        <v>5508</v>
      </c>
      <c r="N26" s="6">
        <v>4160</v>
      </c>
    </row>
    <row r="27" spans="1:14" ht="18" customHeight="1" x14ac:dyDescent="0.3">
      <c r="A27" s="60">
        <v>100</v>
      </c>
      <c r="B27" s="170" t="s">
        <v>14</v>
      </c>
      <c r="C27" s="95"/>
      <c r="D27" s="188" t="s">
        <v>31</v>
      </c>
      <c r="E27" s="95" t="s">
        <v>8</v>
      </c>
      <c r="F27" s="154">
        <v>1.849</v>
      </c>
      <c r="G27" s="95">
        <v>3</v>
      </c>
      <c r="H27" s="95" t="s">
        <v>35</v>
      </c>
      <c r="I27" s="95"/>
      <c r="J27" s="95"/>
      <c r="K27" s="163">
        <v>5374</v>
      </c>
      <c r="L27" s="6">
        <v>0</v>
      </c>
      <c r="M27" s="89">
        <f t="shared" si="0"/>
        <v>5374</v>
      </c>
      <c r="N27" s="6">
        <v>4160</v>
      </c>
    </row>
    <row r="28" spans="1:14" ht="18" customHeight="1" x14ac:dyDescent="0.3">
      <c r="A28" s="60">
        <v>101</v>
      </c>
      <c r="B28" s="164" t="s">
        <v>15</v>
      </c>
      <c r="C28" s="112"/>
      <c r="D28" s="188" t="s">
        <v>32</v>
      </c>
      <c r="E28" s="183" t="s">
        <v>10</v>
      </c>
      <c r="F28" s="154">
        <v>1.637</v>
      </c>
      <c r="G28" s="183">
        <v>2</v>
      </c>
      <c r="H28" s="112" t="s">
        <v>35</v>
      </c>
      <c r="I28" s="112"/>
      <c r="J28" s="112"/>
      <c r="K28" s="163">
        <v>4740</v>
      </c>
      <c r="L28" s="6">
        <v>0</v>
      </c>
      <c r="M28" s="89">
        <f t="shared" si="0"/>
        <v>4740</v>
      </c>
      <c r="N28" s="6">
        <v>4160</v>
      </c>
    </row>
    <row r="29" spans="1:14" ht="18" customHeight="1" x14ac:dyDescent="0.3">
      <c r="A29" s="60">
        <v>102</v>
      </c>
      <c r="B29" s="164" t="s">
        <v>37</v>
      </c>
      <c r="C29" s="112"/>
      <c r="D29" s="188" t="s">
        <v>32</v>
      </c>
      <c r="E29" s="112" t="s">
        <v>10</v>
      </c>
      <c r="F29" s="154">
        <v>1.7189000000000001</v>
      </c>
      <c r="G29" s="112">
        <v>3</v>
      </c>
      <c r="H29" s="112" t="s">
        <v>35</v>
      </c>
      <c r="I29" s="112"/>
      <c r="J29" s="112"/>
      <c r="K29" s="163">
        <v>4995</v>
      </c>
      <c r="L29" s="6">
        <v>0</v>
      </c>
      <c r="M29" s="89">
        <f t="shared" si="0"/>
        <v>4995</v>
      </c>
      <c r="N29" s="6">
        <v>4160</v>
      </c>
    </row>
    <row r="30" spans="1:14" ht="18" customHeight="1" x14ac:dyDescent="0.3">
      <c r="A30" s="60">
        <v>103</v>
      </c>
      <c r="B30" s="171" t="s">
        <v>23</v>
      </c>
      <c r="C30" s="95"/>
      <c r="D30" s="188" t="s">
        <v>32</v>
      </c>
      <c r="E30" s="95" t="s">
        <v>10</v>
      </c>
      <c r="F30" s="154">
        <v>1.45</v>
      </c>
      <c r="G30" s="117">
        <v>0</v>
      </c>
      <c r="H30" s="117" t="s">
        <v>35</v>
      </c>
      <c r="I30" s="95"/>
      <c r="J30" s="95"/>
      <c r="K30" s="163">
        <v>4239</v>
      </c>
      <c r="L30" s="6">
        <v>0</v>
      </c>
      <c r="M30" s="89">
        <f t="shared" si="0"/>
        <v>4239</v>
      </c>
      <c r="N30" s="6"/>
    </row>
    <row r="31" spans="1:14" ht="18" customHeight="1" x14ac:dyDescent="0.3">
      <c r="A31" s="60">
        <v>104</v>
      </c>
      <c r="B31" s="171" t="s">
        <v>23</v>
      </c>
      <c r="C31" s="95"/>
      <c r="D31" s="188" t="s">
        <v>32</v>
      </c>
      <c r="E31" s="95" t="s">
        <v>10</v>
      </c>
      <c r="F31" s="154">
        <v>1.45</v>
      </c>
      <c r="G31" s="95">
        <v>0</v>
      </c>
      <c r="H31" s="95" t="s">
        <v>35</v>
      </c>
      <c r="I31" s="95"/>
      <c r="J31" s="95"/>
      <c r="K31" s="163">
        <v>4239</v>
      </c>
      <c r="L31" s="6">
        <v>0</v>
      </c>
      <c r="M31" s="89">
        <f t="shared" si="0"/>
        <v>4239</v>
      </c>
      <c r="N31" s="6"/>
    </row>
    <row r="32" spans="1:14" ht="18" customHeight="1" x14ac:dyDescent="0.3">
      <c r="A32" s="60">
        <v>105</v>
      </c>
      <c r="B32" s="171" t="s">
        <v>23</v>
      </c>
      <c r="C32" s="95"/>
      <c r="D32" s="188" t="s">
        <v>32</v>
      </c>
      <c r="E32" s="95" t="s">
        <v>10</v>
      </c>
      <c r="F32" s="154">
        <v>1.45</v>
      </c>
      <c r="G32" s="95">
        <v>0</v>
      </c>
      <c r="H32" s="95" t="s">
        <v>35</v>
      </c>
      <c r="I32" s="95"/>
      <c r="J32" s="95"/>
      <c r="K32" s="163">
        <v>4239</v>
      </c>
      <c r="L32" s="6">
        <v>0</v>
      </c>
      <c r="M32" s="89">
        <f t="shared" si="0"/>
        <v>4239</v>
      </c>
      <c r="N32" s="6"/>
    </row>
    <row r="33" spans="1:14" ht="21" customHeight="1" x14ac:dyDescent="0.3">
      <c r="A33" s="60">
        <v>55</v>
      </c>
      <c r="B33" s="170" t="s">
        <v>95</v>
      </c>
      <c r="C33" s="183"/>
      <c r="D33" s="188" t="s">
        <v>29</v>
      </c>
      <c r="E33" s="183" t="s">
        <v>10</v>
      </c>
      <c r="F33" s="154">
        <v>2.2161</v>
      </c>
      <c r="G33" s="183">
        <v>5</v>
      </c>
      <c r="H33" s="183" t="s">
        <v>35</v>
      </c>
      <c r="I33" s="183"/>
      <c r="J33" s="183"/>
      <c r="K33" s="163">
        <v>6442</v>
      </c>
      <c r="L33" s="6">
        <v>0</v>
      </c>
      <c r="M33" s="89">
        <f t="shared" si="0"/>
        <v>6442</v>
      </c>
      <c r="N33" s="6">
        <v>4160</v>
      </c>
    </row>
    <row r="34" spans="1:14" ht="22.5" customHeight="1" x14ac:dyDescent="0.3">
      <c r="A34" s="60">
        <v>107</v>
      </c>
      <c r="B34" s="170" t="s">
        <v>26</v>
      </c>
      <c r="C34" s="95"/>
      <c r="D34" s="188" t="s">
        <v>30</v>
      </c>
      <c r="E34" s="95" t="s">
        <v>8</v>
      </c>
      <c r="F34" s="154">
        <v>1.9419999999999999</v>
      </c>
      <c r="G34" s="95">
        <v>5</v>
      </c>
      <c r="H34" s="95" t="s">
        <v>35</v>
      </c>
      <c r="I34" s="95"/>
      <c r="J34" s="95"/>
      <c r="K34" s="163">
        <v>5644</v>
      </c>
      <c r="L34" s="6">
        <v>0</v>
      </c>
      <c r="M34" s="89">
        <f t="shared" si="0"/>
        <v>5644</v>
      </c>
      <c r="N34" s="6">
        <v>4160</v>
      </c>
    </row>
    <row r="35" spans="1:14" ht="23.25" customHeight="1" x14ac:dyDescent="0.3">
      <c r="A35" s="60">
        <v>111</v>
      </c>
      <c r="B35" s="171" t="s">
        <v>23</v>
      </c>
      <c r="C35" s="95"/>
      <c r="D35" s="188" t="s">
        <v>33</v>
      </c>
      <c r="E35" s="95" t="s">
        <v>8</v>
      </c>
      <c r="F35" s="154">
        <v>1.9419999999999999</v>
      </c>
      <c r="G35" s="95">
        <v>5</v>
      </c>
      <c r="H35" s="95" t="s">
        <v>35</v>
      </c>
      <c r="I35" s="95"/>
      <c r="J35" s="95"/>
      <c r="K35" s="163">
        <v>5644</v>
      </c>
      <c r="L35" s="6">
        <v>0</v>
      </c>
      <c r="M35" s="89">
        <f t="shared" si="0"/>
        <v>5644</v>
      </c>
      <c r="N35" s="6"/>
    </row>
    <row r="36" spans="1:14" ht="23.25" customHeight="1" x14ac:dyDescent="0.3">
      <c r="A36" s="60">
        <v>112</v>
      </c>
      <c r="B36" s="170" t="s">
        <v>118</v>
      </c>
      <c r="C36" s="95"/>
      <c r="D36" s="188" t="s">
        <v>34</v>
      </c>
      <c r="E36" s="95" t="s">
        <v>8</v>
      </c>
      <c r="F36" s="154">
        <v>1.895</v>
      </c>
      <c r="G36" s="95">
        <v>4</v>
      </c>
      <c r="H36" s="95" t="s">
        <v>35</v>
      </c>
      <c r="I36" s="95"/>
      <c r="J36" s="95"/>
      <c r="K36" s="163">
        <v>5508</v>
      </c>
      <c r="L36" s="6">
        <v>0</v>
      </c>
      <c r="M36" s="89">
        <f t="shared" si="0"/>
        <v>5508</v>
      </c>
      <c r="N36" s="6">
        <v>4160</v>
      </c>
    </row>
    <row r="37" spans="1:14" ht="23.25" customHeight="1" x14ac:dyDescent="0.3">
      <c r="A37" s="60">
        <v>113</v>
      </c>
      <c r="B37" s="164" t="s">
        <v>38</v>
      </c>
      <c r="C37" s="95"/>
      <c r="D37" s="188" t="s">
        <v>34</v>
      </c>
      <c r="E37" s="95" t="s">
        <v>8</v>
      </c>
      <c r="F37" s="154">
        <v>1.9419999999999999</v>
      </c>
      <c r="G37" s="95">
        <v>5</v>
      </c>
      <c r="H37" s="95" t="s">
        <v>35</v>
      </c>
      <c r="I37" s="95"/>
      <c r="J37" s="95"/>
      <c r="K37" s="163">
        <v>5644</v>
      </c>
      <c r="L37" s="6">
        <v>0</v>
      </c>
      <c r="M37" s="89">
        <f t="shared" si="0"/>
        <v>5644</v>
      </c>
      <c r="N37" s="6">
        <v>4160</v>
      </c>
    </row>
    <row r="38" spans="1:14" ht="23.25" customHeight="1" x14ac:dyDescent="0.3">
      <c r="A38" s="60">
        <v>114</v>
      </c>
      <c r="B38" s="164" t="s">
        <v>21</v>
      </c>
      <c r="C38" s="95"/>
      <c r="D38" s="188" t="s">
        <v>121</v>
      </c>
      <c r="E38" s="95" t="s">
        <v>8</v>
      </c>
      <c r="F38" s="154">
        <v>1.9419999999999999</v>
      </c>
      <c r="G38" s="95">
        <v>5</v>
      </c>
      <c r="H38" s="95" t="s">
        <v>35</v>
      </c>
      <c r="I38" s="95"/>
      <c r="J38" s="95"/>
      <c r="K38" s="163">
        <v>5644</v>
      </c>
      <c r="L38" s="6">
        <v>0</v>
      </c>
      <c r="M38" s="89">
        <f t="shared" si="0"/>
        <v>5644</v>
      </c>
      <c r="N38" s="6">
        <v>4160</v>
      </c>
    </row>
    <row r="39" spans="1:14" ht="23.25" customHeight="1" x14ac:dyDescent="0.3">
      <c r="A39" s="60">
        <v>115</v>
      </c>
      <c r="B39" s="164" t="s">
        <v>109</v>
      </c>
      <c r="C39" s="95"/>
      <c r="D39" s="188" t="s">
        <v>34</v>
      </c>
      <c r="E39" s="95" t="s">
        <v>8</v>
      </c>
      <c r="F39" s="154">
        <v>1.9419999999999999</v>
      </c>
      <c r="G39" s="95">
        <v>5</v>
      </c>
      <c r="H39" s="95" t="s">
        <v>35</v>
      </c>
      <c r="I39" s="95"/>
      <c r="J39" s="95"/>
      <c r="K39" s="163">
        <v>5644</v>
      </c>
      <c r="L39" s="6">
        <v>0</v>
      </c>
      <c r="M39" s="89">
        <f t="shared" si="0"/>
        <v>5644</v>
      </c>
      <c r="N39" s="6">
        <v>4160</v>
      </c>
    </row>
    <row r="40" spans="1:14" x14ac:dyDescent="0.25">
      <c r="B40" s="172"/>
      <c r="D40" s="85"/>
      <c r="L40" s="87"/>
      <c r="M40" s="90"/>
      <c r="N40" s="87"/>
    </row>
    <row r="41" spans="1:14" customFormat="1" ht="13" x14ac:dyDescent="0.3">
      <c r="B41" s="173"/>
      <c r="C41" s="192" t="s">
        <v>150</v>
      </c>
      <c r="D41" s="193"/>
      <c r="E41" s="194"/>
      <c r="F41" s="195"/>
      <c r="G41" s="194"/>
      <c r="H41" s="194"/>
      <c r="I41" s="194"/>
      <c r="J41" s="194"/>
      <c r="K41" s="191" t="s">
        <v>153</v>
      </c>
      <c r="L41" s="196"/>
      <c r="M41" s="196"/>
      <c r="N41" s="5"/>
    </row>
    <row r="42" spans="1:14" customFormat="1" ht="13" x14ac:dyDescent="0.3">
      <c r="B42" s="173"/>
      <c r="C42" s="192" t="s">
        <v>16</v>
      </c>
      <c r="D42" s="193"/>
      <c r="E42" s="194"/>
      <c r="F42" s="195"/>
      <c r="G42" s="194" t="s">
        <v>151</v>
      </c>
      <c r="H42" s="194"/>
      <c r="I42" s="194"/>
      <c r="J42" s="194"/>
      <c r="K42" s="191"/>
      <c r="L42" s="196"/>
      <c r="M42" s="196"/>
      <c r="N42" s="5"/>
    </row>
    <row r="43" spans="1:14" ht="13" x14ac:dyDescent="0.3">
      <c r="C43" s="197"/>
      <c r="D43" s="198"/>
      <c r="E43" s="199"/>
      <c r="F43" s="200"/>
      <c r="G43" s="199"/>
      <c r="H43" s="199"/>
      <c r="I43" s="199"/>
      <c r="J43" s="199"/>
      <c r="L43" s="199"/>
      <c r="M43" s="201"/>
    </row>
  </sheetData>
  <autoFilter ref="A11:N39"/>
  <sortState ref="B12:L15">
    <sortCondition ref="D12:D15"/>
  </sortState>
  <mergeCells count="7">
    <mergeCell ref="M10:M11"/>
    <mergeCell ref="K10:K11"/>
    <mergeCell ref="H10:H11"/>
    <mergeCell ref="C10:D10"/>
    <mergeCell ref="E10:E11"/>
    <mergeCell ref="F10:F11"/>
    <mergeCell ref="L10:L11"/>
  </mergeCells>
  <phoneticPr fontId="3" type="noConversion"/>
  <pageMargins left="0.15748031496062992" right="7.874015748031496E-2" top="0" bottom="0" header="0" footer="0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2"/>
  <sheetViews>
    <sheetView workbookViewId="0">
      <selection activeCell="I15" sqref="I15:I17"/>
    </sheetView>
  </sheetViews>
  <sheetFormatPr defaultRowHeight="12.5" x14ac:dyDescent="0.25"/>
  <cols>
    <col min="1" max="1" width="3.453125" customWidth="1"/>
    <col min="2" max="2" width="20" customWidth="1"/>
    <col min="3" max="3" width="12.7265625" customWidth="1"/>
    <col min="4" max="4" width="13.453125" style="4" customWidth="1"/>
    <col min="5" max="6" width="9.81640625" customWidth="1"/>
    <col min="7" max="7" width="14.453125" customWidth="1"/>
    <col min="8" max="9" width="9.81640625" customWidth="1"/>
    <col min="10" max="10" width="15" customWidth="1"/>
    <col min="257" max="257" width="3.453125" customWidth="1"/>
    <col min="258" max="258" width="20" customWidth="1"/>
    <col min="259" max="259" width="12.7265625" customWidth="1"/>
    <col min="260" max="260" width="13.453125" customWidth="1"/>
    <col min="261" max="262" width="9.81640625" customWidth="1"/>
    <col min="263" max="263" width="14.453125" customWidth="1"/>
    <col min="264" max="265" width="9.81640625" customWidth="1"/>
    <col min="266" max="266" width="15" customWidth="1"/>
    <col min="513" max="513" width="3.453125" customWidth="1"/>
    <col min="514" max="514" width="20" customWidth="1"/>
    <col min="515" max="515" width="12.7265625" customWidth="1"/>
    <col min="516" max="516" width="13.453125" customWidth="1"/>
    <col min="517" max="518" width="9.81640625" customWidth="1"/>
    <col min="519" max="519" width="14.453125" customWidth="1"/>
    <col min="520" max="521" width="9.81640625" customWidth="1"/>
    <col min="522" max="522" width="15" customWidth="1"/>
    <col min="769" max="769" width="3.453125" customWidth="1"/>
    <col min="770" max="770" width="20" customWidth="1"/>
    <col min="771" max="771" width="12.7265625" customWidth="1"/>
    <col min="772" max="772" width="13.453125" customWidth="1"/>
    <col min="773" max="774" width="9.81640625" customWidth="1"/>
    <col min="775" max="775" width="14.453125" customWidth="1"/>
    <col min="776" max="777" width="9.81640625" customWidth="1"/>
    <col min="778" max="778" width="15" customWidth="1"/>
    <col min="1025" max="1025" width="3.453125" customWidth="1"/>
    <col min="1026" max="1026" width="20" customWidth="1"/>
    <col min="1027" max="1027" width="12.7265625" customWidth="1"/>
    <col min="1028" max="1028" width="13.453125" customWidth="1"/>
    <col min="1029" max="1030" width="9.81640625" customWidth="1"/>
    <col min="1031" max="1031" width="14.453125" customWidth="1"/>
    <col min="1032" max="1033" width="9.81640625" customWidth="1"/>
    <col min="1034" max="1034" width="15" customWidth="1"/>
    <col min="1281" max="1281" width="3.453125" customWidth="1"/>
    <col min="1282" max="1282" width="20" customWidth="1"/>
    <col min="1283" max="1283" width="12.7265625" customWidth="1"/>
    <col min="1284" max="1284" width="13.453125" customWidth="1"/>
    <col min="1285" max="1286" width="9.81640625" customWidth="1"/>
    <col min="1287" max="1287" width="14.453125" customWidth="1"/>
    <col min="1288" max="1289" width="9.81640625" customWidth="1"/>
    <col min="1290" max="1290" width="15" customWidth="1"/>
    <col min="1537" max="1537" width="3.453125" customWidth="1"/>
    <col min="1538" max="1538" width="20" customWidth="1"/>
    <col min="1539" max="1539" width="12.7265625" customWidth="1"/>
    <col min="1540" max="1540" width="13.453125" customWidth="1"/>
    <col min="1541" max="1542" width="9.81640625" customWidth="1"/>
    <col min="1543" max="1543" width="14.453125" customWidth="1"/>
    <col min="1544" max="1545" width="9.81640625" customWidth="1"/>
    <col min="1546" max="1546" width="15" customWidth="1"/>
    <col min="1793" max="1793" width="3.453125" customWidth="1"/>
    <col min="1794" max="1794" width="20" customWidth="1"/>
    <col min="1795" max="1795" width="12.7265625" customWidth="1"/>
    <col min="1796" max="1796" width="13.453125" customWidth="1"/>
    <col min="1797" max="1798" width="9.81640625" customWidth="1"/>
    <col min="1799" max="1799" width="14.453125" customWidth="1"/>
    <col min="1800" max="1801" width="9.81640625" customWidth="1"/>
    <col min="1802" max="1802" width="15" customWidth="1"/>
    <col min="2049" max="2049" width="3.453125" customWidth="1"/>
    <col min="2050" max="2050" width="20" customWidth="1"/>
    <col min="2051" max="2051" width="12.7265625" customWidth="1"/>
    <col min="2052" max="2052" width="13.453125" customWidth="1"/>
    <col min="2053" max="2054" width="9.81640625" customWidth="1"/>
    <col min="2055" max="2055" width="14.453125" customWidth="1"/>
    <col min="2056" max="2057" width="9.81640625" customWidth="1"/>
    <col min="2058" max="2058" width="15" customWidth="1"/>
    <col min="2305" max="2305" width="3.453125" customWidth="1"/>
    <col min="2306" max="2306" width="20" customWidth="1"/>
    <col min="2307" max="2307" width="12.7265625" customWidth="1"/>
    <col min="2308" max="2308" width="13.453125" customWidth="1"/>
    <col min="2309" max="2310" width="9.81640625" customWidth="1"/>
    <col min="2311" max="2311" width="14.453125" customWidth="1"/>
    <col min="2312" max="2313" width="9.81640625" customWidth="1"/>
    <col min="2314" max="2314" width="15" customWidth="1"/>
    <col min="2561" max="2561" width="3.453125" customWidth="1"/>
    <col min="2562" max="2562" width="20" customWidth="1"/>
    <col min="2563" max="2563" width="12.7265625" customWidth="1"/>
    <col min="2564" max="2564" width="13.453125" customWidth="1"/>
    <col min="2565" max="2566" width="9.81640625" customWidth="1"/>
    <col min="2567" max="2567" width="14.453125" customWidth="1"/>
    <col min="2568" max="2569" width="9.81640625" customWidth="1"/>
    <col min="2570" max="2570" width="15" customWidth="1"/>
    <col min="2817" max="2817" width="3.453125" customWidth="1"/>
    <col min="2818" max="2818" width="20" customWidth="1"/>
    <col min="2819" max="2819" width="12.7265625" customWidth="1"/>
    <col min="2820" max="2820" width="13.453125" customWidth="1"/>
    <col min="2821" max="2822" width="9.81640625" customWidth="1"/>
    <col min="2823" max="2823" width="14.453125" customWidth="1"/>
    <col min="2824" max="2825" width="9.81640625" customWidth="1"/>
    <col min="2826" max="2826" width="15" customWidth="1"/>
    <col min="3073" max="3073" width="3.453125" customWidth="1"/>
    <col min="3074" max="3074" width="20" customWidth="1"/>
    <col min="3075" max="3075" width="12.7265625" customWidth="1"/>
    <col min="3076" max="3076" width="13.453125" customWidth="1"/>
    <col min="3077" max="3078" width="9.81640625" customWidth="1"/>
    <col min="3079" max="3079" width="14.453125" customWidth="1"/>
    <col min="3080" max="3081" width="9.81640625" customWidth="1"/>
    <col min="3082" max="3082" width="15" customWidth="1"/>
    <col min="3329" max="3329" width="3.453125" customWidth="1"/>
    <col min="3330" max="3330" width="20" customWidth="1"/>
    <col min="3331" max="3331" width="12.7265625" customWidth="1"/>
    <col min="3332" max="3332" width="13.453125" customWidth="1"/>
    <col min="3333" max="3334" width="9.81640625" customWidth="1"/>
    <col min="3335" max="3335" width="14.453125" customWidth="1"/>
    <col min="3336" max="3337" width="9.81640625" customWidth="1"/>
    <col min="3338" max="3338" width="15" customWidth="1"/>
    <col min="3585" max="3585" width="3.453125" customWidth="1"/>
    <col min="3586" max="3586" width="20" customWidth="1"/>
    <col min="3587" max="3587" width="12.7265625" customWidth="1"/>
    <col min="3588" max="3588" width="13.453125" customWidth="1"/>
    <col min="3589" max="3590" width="9.81640625" customWidth="1"/>
    <col min="3591" max="3591" width="14.453125" customWidth="1"/>
    <col min="3592" max="3593" width="9.81640625" customWidth="1"/>
    <col min="3594" max="3594" width="15" customWidth="1"/>
    <col min="3841" max="3841" width="3.453125" customWidth="1"/>
    <col min="3842" max="3842" width="20" customWidth="1"/>
    <col min="3843" max="3843" width="12.7265625" customWidth="1"/>
    <col min="3844" max="3844" width="13.453125" customWidth="1"/>
    <col min="3845" max="3846" width="9.81640625" customWidth="1"/>
    <col min="3847" max="3847" width="14.453125" customWidth="1"/>
    <col min="3848" max="3849" width="9.81640625" customWidth="1"/>
    <col min="3850" max="3850" width="15" customWidth="1"/>
    <col min="4097" max="4097" width="3.453125" customWidth="1"/>
    <col min="4098" max="4098" width="20" customWidth="1"/>
    <col min="4099" max="4099" width="12.7265625" customWidth="1"/>
    <col min="4100" max="4100" width="13.453125" customWidth="1"/>
    <col min="4101" max="4102" width="9.81640625" customWidth="1"/>
    <col min="4103" max="4103" width="14.453125" customWidth="1"/>
    <col min="4104" max="4105" width="9.81640625" customWidth="1"/>
    <col min="4106" max="4106" width="15" customWidth="1"/>
    <col min="4353" max="4353" width="3.453125" customWidth="1"/>
    <col min="4354" max="4354" width="20" customWidth="1"/>
    <col min="4355" max="4355" width="12.7265625" customWidth="1"/>
    <col min="4356" max="4356" width="13.453125" customWidth="1"/>
    <col min="4357" max="4358" width="9.81640625" customWidth="1"/>
    <col min="4359" max="4359" width="14.453125" customWidth="1"/>
    <col min="4360" max="4361" width="9.81640625" customWidth="1"/>
    <col min="4362" max="4362" width="15" customWidth="1"/>
    <col min="4609" max="4609" width="3.453125" customWidth="1"/>
    <col min="4610" max="4610" width="20" customWidth="1"/>
    <col min="4611" max="4611" width="12.7265625" customWidth="1"/>
    <col min="4612" max="4612" width="13.453125" customWidth="1"/>
    <col min="4613" max="4614" width="9.81640625" customWidth="1"/>
    <col min="4615" max="4615" width="14.453125" customWidth="1"/>
    <col min="4616" max="4617" width="9.81640625" customWidth="1"/>
    <col min="4618" max="4618" width="15" customWidth="1"/>
    <col min="4865" max="4865" width="3.453125" customWidth="1"/>
    <col min="4866" max="4866" width="20" customWidth="1"/>
    <col min="4867" max="4867" width="12.7265625" customWidth="1"/>
    <col min="4868" max="4868" width="13.453125" customWidth="1"/>
    <col min="4869" max="4870" width="9.81640625" customWidth="1"/>
    <col min="4871" max="4871" width="14.453125" customWidth="1"/>
    <col min="4872" max="4873" width="9.81640625" customWidth="1"/>
    <col min="4874" max="4874" width="15" customWidth="1"/>
    <col min="5121" max="5121" width="3.453125" customWidth="1"/>
    <col min="5122" max="5122" width="20" customWidth="1"/>
    <col min="5123" max="5123" width="12.7265625" customWidth="1"/>
    <col min="5124" max="5124" width="13.453125" customWidth="1"/>
    <col min="5125" max="5126" width="9.81640625" customWidth="1"/>
    <col min="5127" max="5127" width="14.453125" customWidth="1"/>
    <col min="5128" max="5129" width="9.81640625" customWidth="1"/>
    <col min="5130" max="5130" width="15" customWidth="1"/>
    <col min="5377" max="5377" width="3.453125" customWidth="1"/>
    <col min="5378" max="5378" width="20" customWidth="1"/>
    <col min="5379" max="5379" width="12.7265625" customWidth="1"/>
    <col min="5380" max="5380" width="13.453125" customWidth="1"/>
    <col min="5381" max="5382" width="9.81640625" customWidth="1"/>
    <col min="5383" max="5383" width="14.453125" customWidth="1"/>
    <col min="5384" max="5385" width="9.81640625" customWidth="1"/>
    <col min="5386" max="5386" width="15" customWidth="1"/>
    <col min="5633" max="5633" width="3.453125" customWidth="1"/>
    <col min="5634" max="5634" width="20" customWidth="1"/>
    <col min="5635" max="5635" width="12.7265625" customWidth="1"/>
    <col min="5636" max="5636" width="13.453125" customWidth="1"/>
    <col min="5637" max="5638" width="9.81640625" customWidth="1"/>
    <col min="5639" max="5639" width="14.453125" customWidth="1"/>
    <col min="5640" max="5641" width="9.81640625" customWidth="1"/>
    <col min="5642" max="5642" width="15" customWidth="1"/>
    <col min="5889" max="5889" width="3.453125" customWidth="1"/>
    <col min="5890" max="5890" width="20" customWidth="1"/>
    <col min="5891" max="5891" width="12.7265625" customWidth="1"/>
    <col min="5892" max="5892" width="13.453125" customWidth="1"/>
    <col min="5893" max="5894" width="9.81640625" customWidth="1"/>
    <col min="5895" max="5895" width="14.453125" customWidth="1"/>
    <col min="5896" max="5897" width="9.81640625" customWidth="1"/>
    <col min="5898" max="5898" width="15" customWidth="1"/>
    <col min="6145" max="6145" width="3.453125" customWidth="1"/>
    <col min="6146" max="6146" width="20" customWidth="1"/>
    <col min="6147" max="6147" width="12.7265625" customWidth="1"/>
    <col min="6148" max="6148" width="13.453125" customWidth="1"/>
    <col min="6149" max="6150" width="9.81640625" customWidth="1"/>
    <col min="6151" max="6151" width="14.453125" customWidth="1"/>
    <col min="6152" max="6153" width="9.81640625" customWidth="1"/>
    <col min="6154" max="6154" width="15" customWidth="1"/>
    <col min="6401" max="6401" width="3.453125" customWidth="1"/>
    <col min="6402" max="6402" width="20" customWidth="1"/>
    <col min="6403" max="6403" width="12.7265625" customWidth="1"/>
    <col min="6404" max="6404" width="13.453125" customWidth="1"/>
    <col min="6405" max="6406" width="9.81640625" customWidth="1"/>
    <col min="6407" max="6407" width="14.453125" customWidth="1"/>
    <col min="6408" max="6409" width="9.81640625" customWidth="1"/>
    <col min="6410" max="6410" width="15" customWidth="1"/>
    <col min="6657" max="6657" width="3.453125" customWidth="1"/>
    <col min="6658" max="6658" width="20" customWidth="1"/>
    <col min="6659" max="6659" width="12.7265625" customWidth="1"/>
    <col min="6660" max="6660" width="13.453125" customWidth="1"/>
    <col min="6661" max="6662" width="9.81640625" customWidth="1"/>
    <col min="6663" max="6663" width="14.453125" customWidth="1"/>
    <col min="6664" max="6665" width="9.81640625" customWidth="1"/>
    <col min="6666" max="6666" width="15" customWidth="1"/>
    <col min="6913" max="6913" width="3.453125" customWidth="1"/>
    <col min="6914" max="6914" width="20" customWidth="1"/>
    <col min="6915" max="6915" width="12.7265625" customWidth="1"/>
    <col min="6916" max="6916" width="13.453125" customWidth="1"/>
    <col min="6917" max="6918" width="9.81640625" customWidth="1"/>
    <col min="6919" max="6919" width="14.453125" customWidth="1"/>
    <col min="6920" max="6921" width="9.81640625" customWidth="1"/>
    <col min="6922" max="6922" width="15" customWidth="1"/>
    <col min="7169" max="7169" width="3.453125" customWidth="1"/>
    <col min="7170" max="7170" width="20" customWidth="1"/>
    <col min="7171" max="7171" width="12.7265625" customWidth="1"/>
    <col min="7172" max="7172" width="13.453125" customWidth="1"/>
    <col min="7173" max="7174" width="9.81640625" customWidth="1"/>
    <col min="7175" max="7175" width="14.453125" customWidth="1"/>
    <col min="7176" max="7177" width="9.81640625" customWidth="1"/>
    <col min="7178" max="7178" width="15" customWidth="1"/>
    <col min="7425" max="7425" width="3.453125" customWidth="1"/>
    <col min="7426" max="7426" width="20" customWidth="1"/>
    <col min="7427" max="7427" width="12.7265625" customWidth="1"/>
    <col min="7428" max="7428" width="13.453125" customWidth="1"/>
    <col min="7429" max="7430" width="9.81640625" customWidth="1"/>
    <col min="7431" max="7431" width="14.453125" customWidth="1"/>
    <col min="7432" max="7433" width="9.81640625" customWidth="1"/>
    <col min="7434" max="7434" width="15" customWidth="1"/>
    <col min="7681" max="7681" width="3.453125" customWidth="1"/>
    <col min="7682" max="7682" width="20" customWidth="1"/>
    <col min="7683" max="7683" width="12.7265625" customWidth="1"/>
    <col min="7684" max="7684" width="13.453125" customWidth="1"/>
    <col min="7685" max="7686" width="9.81640625" customWidth="1"/>
    <col min="7687" max="7687" width="14.453125" customWidth="1"/>
    <col min="7688" max="7689" width="9.81640625" customWidth="1"/>
    <col min="7690" max="7690" width="15" customWidth="1"/>
    <col min="7937" max="7937" width="3.453125" customWidth="1"/>
    <col min="7938" max="7938" width="20" customWidth="1"/>
    <col min="7939" max="7939" width="12.7265625" customWidth="1"/>
    <col min="7940" max="7940" width="13.453125" customWidth="1"/>
    <col min="7941" max="7942" width="9.81640625" customWidth="1"/>
    <col min="7943" max="7943" width="14.453125" customWidth="1"/>
    <col min="7944" max="7945" width="9.81640625" customWidth="1"/>
    <col min="7946" max="7946" width="15" customWidth="1"/>
    <col min="8193" max="8193" width="3.453125" customWidth="1"/>
    <col min="8194" max="8194" width="20" customWidth="1"/>
    <col min="8195" max="8195" width="12.7265625" customWidth="1"/>
    <col min="8196" max="8196" width="13.453125" customWidth="1"/>
    <col min="8197" max="8198" width="9.81640625" customWidth="1"/>
    <col min="8199" max="8199" width="14.453125" customWidth="1"/>
    <col min="8200" max="8201" width="9.81640625" customWidth="1"/>
    <col min="8202" max="8202" width="15" customWidth="1"/>
    <col min="8449" max="8449" width="3.453125" customWidth="1"/>
    <col min="8450" max="8450" width="20" customWidth="1"/>
    <col min="8451" max="8451" width="12.7265625" customWidth="1"/>
    <col min="8452" max="8452" width="13.453125" customWidth="1"/>
    <col min="8453" max="8454" width="9.81640625" customWidth="1"/>
    <col min="8455" max="8455" width="14.453125" customWidth="1"/>
    <col min="8456" max="8457" width="9.81640625" customWidth="1"/>
    <col min="8458" max="8458" width="15" customWidth="1"/>
    <col min="8705" max="8705" width="3.453125" customWidth="1"/>
    <col min="8706" max="8706" width="20" customWidth="1"/>
    <col min="8707" max="8707" width="12.7265625" customWidth="1"/>
    <col min="8708" max="8708" width="13.453125" customWidth="1"/>
    <col min="8709" max="8710" width="9.81640625" customWidth="1"/>
    <col min="8711" max="8711" width="14.453125" customWidth="1"/>
    <col min="8712" max="8713" width="9.81640625" customWidth="1"/>
    <col min="8714" max="8714" width="15" customWidth="1"/>
    <col min="8961" max="8961" width="3.453125" customWidth="1"/>
    <col min="8962" max="8962" width="20" customWidth="1"/>
    <col min="8963" max="8963" width="12.7265625" customWidth="1"/>
    <col min="8964" max="8964" width="13.453125" customWidth="1"/>
    <col min="8965" max="8966" width="9.81640625" customWidth="1"/>
    <col min="8967" max="8967" width="14.453125" customWidth="1"/>
    <col min="8968" max="8969" width="9.81640625" customWidth="1"/>
    <col min="8970" max="8970" width="15" customWidth="1"/>
    <col min="9217" max="9217" width="3.453125" customWidth="1"/>
    <col min="9218" max="9218" width="20" customWidth="1"/>
    <col min="9219" max="9219" width="12.7265625" customWidth="1"/>
    <col min="9220" max="9220" width="13.453125" customWidth="1"/>
    <col min="9221" max="9222" width="9.81640625" customWidth="1"/>
    <col min="9223" max="9223" width="14.453125" customWidth="1"/>
    <col min="9224" max="9225" width="9.81640625" customWidth="1"/>
    <col min="9226" max="9226" width="15" customWidth="1"/>
    <col min="9473" max="9473" width="3.453125" customWidth="1"/>
    <col min="9474" max="9474" width="20" customWidth="1"/>
    <col min="9475" max="9475" width="12.7265625" customWidth="1"/>
    <col min="9476" max="9476" width="13.453125" customWidth="1"/>
    <col min="9477" max="9478" width="9.81640625" customWidth="1"/>
    <col min="9479" max="9479" width="14.453125" customWidth="1"/>
    <col min="9480" max="9481" width="9.81640625" customWidth="1"/>
    <col min="9482" max="9482" width="15" customWidth="1"/>
    <col min="9729" max="9729" width="3.453125" customWidth="1"/>
    <col min="9730" max="9730" width="20" customWidth="1"/>
    <col min="9731" max="9731" width="12.7265625" customWidth="1"/>
    <col min="9732" max="9732" width="13.453125" customWidth="1"/>
    <col min="9733" max="9734" width="9.81640625" customWidth="1"/>
    <col min="9735" max="9735" width="14.453125" customWidth="1"/>
    <col min="9736" max="9737" width="9.81640625" customWidth="1"/>
    <col min="9738" max="9738" width="15" customWidth="1"/>
    <col min="9985" max="9985" width="3.453125" customWidth="1"/>
    <col min="9986" max="9986" width="20" customWidth="1"/>
    <col min="9987" max="9987" width="12.7265625" customWidth="1"/>
    <col min="9988" max="9988" width="13.453125" customWidth="1"/>
    <col min="9989" max="9990" width="9.81640625" customWidth="1"/>
    <col min="9991" max="9991" width="14.453125" customWidth="1"/>
    <col min="9992" max="9993" width="9.81640625" customWidth="1"/>
    <col min="9994" max="9994" width="15" customWidth="1"/>
    <col min="10241" max="10241" width="3.453125" customWidth="1"/>
    <col min="10242" max="10242" width="20" customWidth="1"/>
    <col min="10243" max="10243" width="12.7265625" customWidth="1"/>
    <col min="10244" max="10244" width="13.453125" customWidth="1"/>
    <col min="10245" max="10246" width="9.81640625" customWidth="1"/>
    <col min="10247" max="10247" width="14.453125" customWidth="1"/>
    <col min="10248" max="10249" width="9.81640625" customWidth="1"/>
    <col min="10250" max="10250" width="15" customWidth="1"/>
    <col min="10497" max="10497" width="3.453125" customWidth="1"/>
    <col min="10498" max="10498" width="20" customWidth="1"/>
    <col min="10499" max="10499" width="12.7265625" customWidth="1"/>
    <col min="10500" max="10500" width="13.453125" customWidth="1"/>
    <col min="10501" max="10502" width="9.81640625" customWidth="1"/>
    <col min="10503" max="10503" width="14.453125" customWidth="1"/>
    <col min="10504" max="10505" width="9.81640625" customWidth="1"/>
    <col min="10506" max="10506" width="15" customWidth="1"/>
    <col min="10753" max="10753" width="3.453125" customWidth="1"/>
    <col min="10754" max="10754" width="20" customWidth="1"/>
    <col min="10755" max="10755" width="12.7265625" customWidth="1"/>
    <col min="10756" max="10756" width="13.453125" customWidth="1"/>
    <col min="10757" max="10758" width="9.81640625" customWidth="1"/>
    <col min="10759" max="10759" width="14.453125" customWidth="1"/>
    <col min="10760" max="10761" width="9.81640625" customWidth="1"/>
    <col min="10762" max="10762" width="15" customWidth="1"/>
    <col min="11009" max="11009" width="3.453125" customWidth="1"/>
    <col min="11010" max="11010" width="20" customWidth="1"/>
    <col min="11011" max="11011" width="12.7265625" customWidth="1"/>
    <col min="11012" max="11012" width="13.453125" customWidth="1"/>
    <col min="11013" max="11014" width="9.81640625" customWidth="1"/>
    <col min="11015" max="11015" width="14.453125" customWidth="1"/>
    <col min="11016" max="11017" width="9.81640625" customWidth="1"/>
    <col min="11018" max="11018" width="15" customWidth="1"/>
    <col min="11265" max="11265" width="3.453125" customWidth="1"/>
    <col min="11266" max="11266" width="20" customWidth="1"/>
    <col min="11267" max="11267" width="12.7265625" customWidth="1"/>
    <col min="11268" max="11268" width="13.453125" customWidth="1"/>
    <col min="11269" max="11270" width="9.81640625" customWidth="1"/>
    <col min="11271" max="11271" width="14.453125" customWidth="1"/>
    <col min="11272" max="11273" width="9.81640625" customWidth="1"/>
    <col min="11274" max="11274" width="15" customWidth="1"/>
    <col min="11521" max="11521" width="3.453125" customWidth="1"/>
    <col min="11522" max="11522" width="20" customWidth="1"/>
    <col min="11523" max="11523" width="12.7265625" customWidth="1"/>
    <col min="11524" max="11524" width="13.453125" customWidth="1"/>
    <col min="11525" max="11526" width="9.81640625" customWidth="1"/>
    <col min="11527" max="11527" width="14.453125" customWidth="1"/>
    <col min="11528" max="11529" width="9.81640625" customWidth="1"/>
    <col min="11530" max="11530" width="15" customWidth="1"/>
    <col min="11777" max="11777" width="3.453125" customWidth="1"/>
    <col min="11778" max="11778" width="20" customWidth="1"/>
    <col min="11779" max="11779" width="12.7265625" customWidth="1"/>
    <col min="11780" max="11780" width="13.453125" customWidth="1"/>
    <col min="11781" max="11782" width="9.81640625" customWidth="1"/>
    <col min="11783" max="11783" width="14.453125" customWidth="1"/>
    <col min="11784" max="11785" width="9.81640625" customWidth="1"/>
    <col min="11786" max="11786" width="15" customWidth="1"/>
    <col min="12033" max="12033" width="3.453125" customWidth="1"/>
    <col min="12034" max="12034" width="20" customWidth="1"/>
    <col min="12035" max="12035" width="12.7265625" customWidth="1"/>
    <col min="12036" max="12036" width="13.453125" customWidth="1"/>
    <col min="12037" max="12038" width="9.81640625" customWidth="1"/>
    <col min="12039" max="12039" width="14.453125" customWidth="1"/>
    <col min="12040" max="12041" width="9.81640625" customWidth="1"/>
    <col min="12042" max="12042" width="15" customWidth="1"/>
    <col min="12289" max="12289" width="3.453125" customWidth="1"/>
    <col min="12290" max="12290" width="20" customWidth="1"/>
    <col min="12291" max="12291" width="12.7265625" customWidth="1"/>
    <col min="12292" max="12292" width="13.453125" customWidth="1"/>
    <col min="12293" max="12294" width="9.81640625" customWidth="1"/>
    <col min="12295" max="12295" width="14.453125" customWidth="1"/>
    <col min="12296" max="12297" width="9.81640625" customWidth="1"/>
    <col min="12298" max="12298" width="15" customWidth="1"/>
    <col min="12545" max="12545" width="3.453125" customWidth="1"/>
    <col min="12546" max="12546" width="20" customWidth="1"/>
    <col min="12547" max="12547" width="12.7265625" customWidth="1"/>
    <col min="12548" max="12548" width="13.453125" customWidth="1"/>
    <col min="12549" max="12550" width="9.81640625" customWidth="1"/>
    <col min="12551" max="12551" width="14.453125" customWidth="1"/>
    <col min="12552" max="12553" width="9.81640625" customWidth="1"/>
    <col min="12554" max="12554" width="15" customWidth="1"/>
    <col min="12801" max="12801" width="3.453125" customWidth="1"/>
    <col min="12802" max="12802" width="20" customWidth="1"/>
    <col min="12803" max="12803" width="12.7265625" customWidth="1"/>
    <col min="12804" max="12804" width="13.453125" customWidth="1"/>
    <col min="12805" max="12806" width="9.81640625" customWidth="1"/>
    <col min="12807" max="12807" width="14.453125" customWidth="1"/>
    <col min="12808" max="12809" width="9.81640625" customWidth="1"/>
    <col min="12810" max="12810" width="15" customWidth="1"/>
    <col min="13057" max="13057" width="3.453125" customWidth="1"/>
    <col min="13058" max="13058" width="20" customWidth="1"/>
    <col min="13059" max="13059" width="12.7265625" customWidth="1"/>
    <col min="13060" max="13060" width="13.453125" customWidth="1"/>
    <col min="13061" max="13062" width="9.81640625" customWidth="1"/>
    <col min="13063" max="13063" width="14.453125" customWidth="1"/>
    <col min="13064" max="13065" width="9.81640625" customWidth="1"/>
    <col min="13066" max="13066" width="15" customWidth="1"/>
    <col min="13313" max="13313" width="3.453125" customWidth="1"/>
    <col min="13314" max="13314" width="20" customWidth="1"/>
    <col min="13315" max="13315" width="12.7265625" customWidth="1"/>
    <col min="13316" max="13316" width="13.453125" customWidth="1"/>
    <col min="13317" max="13318" width="9.81640625" customWidth="1"/>
    <col min="13319" max="13319" width="14.453125" customWidth="1"/>
    <col min="13320" max="13321" width="9.81640625" customWidth="1"/>
    <col min="13322" max="13322" width="15" customWidth="1"/>
    <col min="13569" max="13569" width="3.453125" customWidth="1"/>
    <col min="13570" max="13570" width="20" customWidth="1"/>
    <col min="13571" max="13571" width="12.7265625" customWidth="1"/>
    <col min="13572" max="13572" width="13.453125" customWidth="1"/>
    <col min="13573" max="13574" width="9.81640625" customWidth="1"/>
    <col min="13575" max="13575" width="14.453125" customWidth="1"/>
    <col min="13576" max="13577" width="9.81640625" customWidth="1"/>
    <col min="13578" max="13578" width="15" customWidth="1"/>
    <col min="13825" max="13825" width="3.453125" customWidth="1"/>
    <col min="13826" max="13826" width="20" customWidth="1"/>
    <col min="13827" max="13827" width="12.7265625" customWidth="1"/>
    <col min="13828" max="13828" width="13.453125" customWidth="1"/>
    <col min="13829" max="13830" width="9.81640625" customWidth="1"/>
    <col min="13831" max="13831" width="14.453125" customWidth="1"/>
    <col min="13832" max="13833" width="9.81640625" customWidth="1"/>
    <col min="13834" max="13834" width="15" customWidth="1"/>
    <col min="14081" max="14081" width="3.453125" customWidth="1"/>
    <col min="14082" max="14082" width="20" customWidth="1"/>
    <col min="14083" max="14083" width="12.7265625" customWidth="1"/>
    <col min="14084" max="14084" width="13.453125" customWidth="1"/>
    <col min="14085" max="14086" width="9.81640625" customWidth="1"/>
    <col min="14087" max="14087" width="14.453125" customWidth="1"/>
    <col min="14088" max="14089" width="9.81640625" customWidth="1"/>
    <col min="14090" max="14090" width="15" customWidth="1"/>
    <col min="14337" max="14337" width="3.453125" customWidth="1"/>
    <col min="14338" max="14338" width="20" customWidth="1"/>
    <col min="14339" max="14339" width="12.7265625" customWidth="1"/>
    <col min="14340" max="14340" width="13.453125" customWidth="1"/>
    <col min="14341" max="14342" width="9.81640625" customWidth="1"/>
    <col min="14343" max="14343" width="14.453125" customWidth="1"/>
    <col min="14344" max="14345" width="9.81640625" customWidth="1"/>
    <col min="14346" max="14346" width="15" customWidth="1"/>
    <col min="14593" max="14593" width="3.453125" customWidth="1"/>
    <col min="14594" max="14594" width="20" customWidth="1"/>
    <col min="14595" max="14595" width="12.7265625" customWidth="1"/>
    <col min="14596" max="14596" width="13.453125" customWidth="1"/>
    <col min="14597" max="14598" width="9.81640625" customWidth="1"/>
    <col min="14599" max="14599" width="14.453125" customWidth="1"/>
    <col min="14600" max="14601" width="9.81640625" customWidth="1"/>
    <col min="14602" max="14602" width="15" customWidth="1"/>
    <col min="14849" max="14849" width="3.453125" customWidth="1"/>
    <col min="14850" max="14850" width="20" customWidth="1"/>
    <col min="14851" max="14851" width="12.7265625" customWidth="1"/>
    <col min="14852" max="14852" width="13.453125" customWidth="1"/>
    <col min="14853" max="14854" width="9.81640625" customWidth="1"/>
    <col min="14855" max="14855" width="14.453125" customWidth="1"/>
    <col min="14856" max="14857" width="9.81640625" customWidth="1"/>
    <col min="14858" max="14858" width="15" customWidth="1"/>
    <col min="15105" max="15105" width="3.453125" customWidth="1"/>
    <col min="15106" max="15106" width="20" customWidth="1"/>
    <col min="15107" max="15107" width="12.7265625" customWidth="1"/>
    <col min="15108" max="15108" width="13.453125" customWidth="1"/>
    <col min="15109" max="15110" width="9.81640625" customWidth="1"/>
    <col min="15111" max="15111" width="14.453125" customWidth="1"/>
    <col min="15112" max="15113" width="9.81640625" customWidth="1"/>
    <col min="15114" max="15114" width="15" customWidth="1"/>
    <col min="15361" max="15361" width="3.453125" customWidth="1"/>
    <col min="15362" max="15362" width="20" customWidth="1"/>
    <col min="15363" max="15363" width="12.7265625" customWidth="1"/>
    <col min="15364" max="15364" width="13.453125" customWidth="1"/>
    <col min="15365" max="15366" width="9.81640625" customWidth="1"/>
    <col min="15367" max="15367" width="14.453125" customWidth="1"/>
    <col min="15368" max="15369" width="9.81640625" customWidth="1"/>
    <col min="15370" max="15370" width="15" customWidth="1"/>
    <col min="15617" max="15617" width="3.453125" customWidth="1"/>
    <col min="15618" max="15618" width="20" customWidth="1"/>
    <col min="15619" max="15619" width="12.7265625" customWidth="1"/>
    <col min="15620" max="15620" width="13.453125" customWidth="1"/>
    <col min="15621" max="15622" width="9.81640625" customWidth="1"/>
    <col min="15623" max="15623" width="14.453125" customWidth="1"/>
    <col min="15624" max="15625" width="9.81640625" customWidth="1"/>
    <col min="15626" max="15626" width="15" customWidth="1"/>
    <col min="15873" max="15873" width="3.453125" customWidth="1"/>
    <col min="15874" max="15874" width="20" customWidth="1"/>
    <col min="15875" max="15875" width="12.7265625" customWidth="1"/>
    <col min="15876" max="15876" width="13.453125" customWidth="1"/>
    <col min="15877" max="15878" width="9.81640625" customWidth="1"/>
    <col min="15879" max="15879" width="14.453125" customWidth="1"/>
    <col min="15880" max="15881" width="9.81640625" customWidth="1"/>
    <col min="15882" max="15882" width="15" customWidth="1"/>
    <col min="16129" max="16129" width="3.453125" customWidth="1"/>
    <col min="16130" max="16130" width="20" customWidth="1"/>
    <col min="16131" max="16131" width="12.7265625" customWidth="1"/>
    <col min="16132" max="16132" width="13.453125" customWidth="1"/>
    <col min="16133" max="16134" width="9.81640625" customWidth="1"/>
    <col min="16135" max="16135" width="14.453125" customWidth="1"/>
    <col min="16136" max="16137" width="9.81640625" customWidth="1"/>
    <col min="16138" max="16138" width="15" customWidth="1"/>
  </cols>
  <sheetData>
    <row r="1" spans="1:13" ht="14" x14ac:dyDescent="0.3">
      <c r="A1" s="8" t="s">
        <v>13</v>
      </c>
      <c r="B1" s="8"/>
      <c r="C1" s="8"/>
      <c r="D1" s="11"/>
      <c r="E1" s="12"/>
      <c r="F1" s="13"/>
      <c r="G1" s="13"/>
      <c r="H1" s="14"/>
      <c r="I1" s="14"/>
      <c r="J1" s="14"/>
      <c r="K1" s="14"/>
      <c r="L1" s="14"/>
      <c r="M1" s="14"/>
    </row>
    <row r="2" spans="1:13" ht="14" x14ac:dyDescent="0.3">
      <c r="A2" s="8"/>
      <c r="B2" s="8"/>
      <c r="C2" s="8"/>
      <c r="D2" s="11"/>
      <c r="E2" s="12"/>
      <c r="F2" s="12" t="s">
        <v>39</v>
      </c>
      <c r="G2" s="13"/>
      <c r="H2" s="14"/>
      <c r="I2" s="14"/>
      <c r="J2" s="14"/>
      <c r="K2" s="14"/>
      <c r="L2" s="14"/>
      <c r="M2" s="14"/>
    </row>
    <row r="3" spans="1:13" ht="14" x14ac:dyDescent="0.3">
      <c r="A3" s="8"/>
      <c r="B3" s="8"/>
      <c r="C3" s="8"/>
      <c r="D3" s="11"/>
      <c r="E3" s="12"/>
      <c r="F3" s="12" t="s">
        <v>40</v>
      </c>
      <c r="G3" s="13"/>
      <c r="H3" s="14"/>
      <c r="I3" s="14"/>
      <c r="J3" s="14"/>
      <c r="K3" s="14"/>
      <c r="L3" s="14"/>
      <c r="M3" s="14"/>
    </row>
    <row r="4" spans="1:13" ht="14" x14ac:dyDescent="0.3">
      <c r="A4" s="8"/>
      <c r="B4" s="8"/>
      <c r="C4" s="8"/>
      <c r="D4" s="15"/>
      <c r="E4" s="13"/>
      <c r="F4" s="13"/>
      <c r="G4" s="13"/>
      <c r="H4" s="14"/>
      <c r="I4" s="14"/>
      <c r="J4" s="14"/>
      <c r="K4" s="14"/>
      <c r="L4" s="14"/>
      <c r="M4" s="14"/>
    </row>
    <row r="5" spans="1:13" ht="14" x14ac:dyDescent="0.3">
      <c r="A5" s="8" t="s">
        <v>41</v>
      </c>
      <c r="B5" s="8"/>
      <c r="C5" s="8"/>
      <c r="D5" s="15"/>
      <c r="E5" s="16"/>
      <c r="F5" s="16"/>
      <c r="G5" s="16"/>
      <c r="H5" s="14"/>
      <c r="I5" s="14"/>
      <c r="J5" s="14"/>
      <c r="K5" s="14"/>
      <c r="L5" s="14"/>
      <c r="M5" s="14"/>
    </row>
    <row r="6" spans="1:13" ht="42" x14ac:dyDescent="0.3">
      <c r="A6" s="17" t="s">
        <v>0</v>
      </c>
      <c r="B6" s="18" t="s">
        <v>42</v>
      </c>
      <c r="C6" s="19" t="s">
        <v>43</v>
      </c>
      <c r="D6" s="19" t="s">
        <v>44</v>
      </c>
      <c r="E6" s="20"/>
      <c r="F6" s="20"/>
      <c r="G6" s="21"/>
      <c r="H6" s="14"/>
      <c r="I6" s="14"/>
      <c r="J6" s="14"/>
      <c r="K6" s="14"/>
      <c r="L6" s="14"/>
      <c r="M6" s="14"/>
    </row>
    <row r="7" spans="1:13" ht="42" x14ac:dyDescent="0.3">
      <c r="A7" s="22">
        <v>1</v>
      </c>
      <c r="B7" s="23" t="s">
        <v>45</v>
      </c>
      <c r="C7" s="24">
        <v>5</v>
      </c>
      <c r="D7" s="25">
        <f>C7*2415</f>
        <v>12075</v>
      </c>
      <c r="E7" s="26"/>
      <c r="F7" s="27"/>
      <c r="G7" s="27"/>
      <c r="H7" s="14"/>
      <c r="I7" s="14"/>
      <c r="J7" s="28" t="s">
        <v>46</v>
      </c>
      <c r="K7" s="14"/>
      <c r="L7" s="14"/>
      <c r="M7" s="14"/>
    </row>
    <row r="8" spans="1:13" ht="14" x14ac:dyDescent="0.3">
      <c r="A8" s="8"/>
      <c r="B8" s="8"/>
      <c r="C8" s="8"/>
      <c r="D8" s="15"/>
      <c r="E8" s="26"/>
      <c r="F8" s="27"/>
      <c r="G8" s="27"/>
      <c r="H8" s="14"/>
      <c r="I8" s="14"/>
      <c r="J8" s="14"/>
      <c r="K8" s="14"/>
      <c r="L8" s="14"/>
      <c r="M8" s="14"/>
    </row>
    <row r="9" spans="1:13" ht="14" x14ac:dyDescent="0.3">
      <c r="A9" s="8"/>
      <c r="B9" s="8"/>
      <c r="C9" s="8"/>
      <c r="D9" s="15"/>
      <c r="E9" s="26"/>
      <c r="F9" s="27"/>
      <c r="G9" s="27"/>
      <c r="H9" s="14"/>
      <c r="I9" s="14"/>
      <c r="J9" s="14"/>
      <c r="K9" s="14"/>
      <c r="L9" s="14"/>
      <c r="M9" s="14"/>
    </row>
    <row r="10" spans="1:13" ht="14.5" thickBot="1" x14ac:dyDescent="0.35">
      <c r="A10" s="8" t="s">
        <v>47</v>
      </c>
      <c r="B10" s="8"/>
      <c r="C10" s="8"/>
      <c r="D10" s="29"/>
      <c r="E10" s="26"/>
      <c r="F10" s="27"/>
      <c r="G10" s="27"/>
      <c r="H10" s="14"/>
      <c r="I10" s="14"/>
      <c r="J10" s="14"/>
      <c r="K10" s="14"/>
      <c r="L10" s="14"/>
      <c r="M10" s="14"/>
    </row>
    <row r="11" spans="1:13" ht="68.25" customHeight="1" thickBot="1" x14ac:dyDescent="0.35">
      <c r="A11" s="30" t="s">
        <v>0</v>
      </c>
      <c r="B11" s="30" t="s">
        <v>42</v>
      </c>
      <c r="C11" s="31"/>
      <c r="D11" s="31" t="s">
        <v>1</v>
      </c>
      <c r="E11" s="32" t="s">
        <v>48</v>
      </c>
      <c r="F11" s="32" t="s">
        <v>49</v>
      </c>
      <c r="G11" s="33" t="s">
        <v>50</v>
      </c>
      <c r="H11" s="32" t="s">
        <v>51</v>
      </c>
      <c r="I11" s="32" t="s">
        <v>52</v>
      </c>
      <c r="J11" s="32" t="s">
        <v>50</v>
      </c>
      <c r="K11" s="34"/>
      <c r="L11" s="14"/>
      <c r="M11" s="14"/>
    </row>
    <row r="12" spans="1:13" ht="18" customHeight="1" x14ac:dyDescent="0.3">
      <c r="A12" s="30"/>
      <c r="B12" s="30"/>
      <c r="C12" s="31"/>
      <c r="D12" s="31"/>
      <c r="E12" s="35"/>
      <c r="F12" s="35"/>
      <c r="G12" s="35"/>
      <c r="H12" s="35"/>
      <c r="I12" s="35"/>
      <c r="J12" s="35"/>
      <c r="K12" s="34"/>
      <c r="L12" s="14"/>
      <c r="M12" s="14"/>
    </row>
    <row r="13" spans="1:13" ht="14" x14ac:dyDescent="0.3">
      <c r="A13" s="36">
        <v>1</v>
      </c>
      <c r="B13" s="75" t="s">
        <v>102</v>
      </c>
      <c r="C13" s="37"/>
      <c r="D13" s="38" t="s">
        <v>7</v>
      </c>
      <c r="E13" s="39">
        <v>4.5</v>
      </c>
      <c r="F13" s="40">
        <f>E13*2415+10%*E13*2300</f>
        <v>11902.5</v>
      </c>
      <c r="G13" s="41">
        <f>F13/7250</f>
        <v>1.6417241379310346</v>
      </c>
      <c r="H13" s="42">
        <v>4.9000000000000004</v>
      </c>
      <c r="I13" s="40">
        <f>H13*2415+10%*H13*2300</f>
        <v>12960.5</v>
      </c>
      <c r="J13" s="41">
        <f>I13/7250</f>
        <v>1.787655172413793</v>
      </c>
    </row>
    <row r="14" spans="1:13" ht="14" x14ac:dyDescent="0.3">
      <c r="A14" s="36">
        <v>2</v>
      </c>
      <c r="B14" s="43" t="s">
        <v>27</v>
      </c>
      <c r="C14" s="38"/>
      <c r="D14" s="38" t="s">
        <v>7</v>
      </c>
      <c r="E14" s="39">
        <v>4.5</v>
      </c>
      <c r="F14" s="40">
        <f t="shared" ref="F14" si="0">E14*2415+10%*E14*2300</f>
        <v>11902.5</v>
      </c>
      <c r="G14" s="41">
        <f>F14/7250</f>
        <v>1.6417241379310346</v>
      </c>
      <c r="H14" s="42">
        <v>4.9000000000000004</v>
      </c>
      <c r="I14" s="40">
        <f t="shared" ref="I14" si="1">H14*2415+10%*H14*2300</f>
        <v>12960.5</v>
      </c>
      <c r="J14" s="41">
        <f>I14/7250</f>
        <v>1.787655172413793</v>
      </c>
      <c r="K14" s="14"/>
      <c r="L14" s="14"/>
      <c r="M14" s="14"/>
    </row>
    <row r="15" spans="1:13" ht="14" x14ac:dyDescent="0.3">
      <c r="A15" s="36">
        <v>3</v>
      </c>
      <c r="B15" s="44" t="s">
        <v>53</v>
      </c>
      <c r="C15" s="45"/>
      <c r="D15" s="45" t="s">
        <v>7</v>
      </c>
      <c r="E15" s="39">
        <v>3.8</v>
      </c>
      <c r="F15" s="40">
        <f>E15*2677.5+10%*E15*2550</f>
        <v>11143.5</v>
      </c>
      <c r="G15" s="41">
        <f>F15/7250</f>
        <v>1.5370344827586206</v>
      </c>
      <c r="H15" s="42">
        <v>4</v>
      </c>
      <c r="I15" s="40">
        <f>H15*2677.5+10%*H15*2550</f>
        <v>11730</v>
      </c>
      <c r="J15" s="41">
        <f>I15/7250</f>
        <v>1.6179310344827587</v>
      </c>
      <c r="K15" s="14"/>
      <c r="L15" s="14"/>
      <c r="M15" s="14"/>
    </row>
    <row r="16" spans="1:13" ht="14" x14ac:dyDescent="0.3">
      <c r="A16" s="36">
        <v>4</v>
      </c>
      <c r="B16" s="44" t="s">
        <v>110</v>
      </c>
      <c r="C16" s="45"/>
      <c r="D16" s="45" t="s">
        <v>7</v>
      </c>
      <c r="E16" s="39">
        <v>3</v>
      </c>
      <c r="F16" s="40">
        <f t="shared" ref="F16:F17" si="2">E16*2677.5+10%*E16*2550</f>
        <v>8797.5</v>
      </c>
      <c r="G16" s="41">
        <f>F16/7250</f>
        <v>1.213448275862069</v>
      </c>
      <c r="H16" s="42">
        <v>3.2</v>
      </c>
      <c r="I16" s="40">
        <f t="shared" ref="I16:I17" si="3">H16*2677.5+10%*H16*2550</f>
        <v>9384</v>
      </c>
      <c r="J16" s="41">
        <f>I16/7250</f>
        <v>1.2943448275862068</v>
      </c>
      <c r="K16" s="14"/>
      <c r="L16" s="14"/>
      <c r="M16" s="14"/>
    </row>
    <row r="17" spans="1:13" ht="28" x14ac:dyDescent="0.3">
      <c r="A17" s="36">
        <v>5</v>
      </c>
      <c r="B17" s="44" t="s">
        <v>54</v>
      </c>
      <c r="C17" s="45"/>
      <c r="D17" s="45" t="s">
        <v>9</v>
      </c>
      <c r="E17" s="39">
        <v>2.4500000000000002</v>
      </c>
      <c r="F17" s="40">
        <f t="shared" si="2"/>
        <v>7184.6250000000009</v>
      </c>
      <c r="G17" s="41">
        <f>F17/7250</f>
        <v>0.99098275862068974</v>
      </c>
      <c r="H17" s="42">
        <v>2.62</v>
      </c>
      <c r="I17" s="40">
        <f t="shared" si="3"/>
        <v>7683.1500000000005</v>
      </c>
      <c r="J17" s="41">
        <f>I17/7250</f>
        <v>1.0597448275862069</v>
      </c>
      <c r="K17" s="14"/>
      <c r="L17" s="14"/>
      <c r="M17" s="14"/>
    </row>
    <row r="18" spans="1:13" ht="14" x14ac:dyDescent="0.3">
      <c r="A18" s="14"/>
      <c r="B18" s="14"/>
      <c r="C18" s="14"/>
      <c r="D18" s="15"/>
      <c r="E18" s="14"/>
      <c r="F18" s="46"/>
      <c r="G18" s="47"/>
      <c r="H18" s="14"/>
      <c r="I18" s="14"/>
      <c r="J18" s="14"/>
      <c r="K18" s="14"/>
      <c r="L18" s="14"/>
      <c r="M18" s="14"/>
    </row>
    <row r="19" spans="1:13" ht="14" x14ac:dyDescent="0.3">
      <c r="A19" s="14" t="s">
        <v>55</v>
      </c>
      <c r="B19" s="14"/>
      <c r="C19" s="14"/>
      <c r="D19" s="15"/>
      <c r="E19" s="14"/>
      <c r="F19" s="46"/>
      <c r="G19" s="47"/>
      <c r="H19" s="14"/>
      <c r="I19" s="14"/>
      <c r="J19" s="14"/>
      <c r="K19" s="14"/>
      <c r="L19" s="14"/>
      <c r="M19" s="14"/>
    </row>
    <row r="20" spans="1:13" ht="14" x14ac:dyDescent="0.3">
      <c r="A20" s="14"/>
      <c r="B20" s="14"/>
      <c r="C20" s="14"/>
      <c r="D20" s="15"/>
      <c r="E20" s="14"/>
      <c r="F20" s="46"/>
      <c r="G20" s="47"/>
      <c r="H20" s="14"/>
      <c r="I20" s="14"/>
      <c r="J20" s="14"/>
      <c r="K20" s="14"/>
      <c r="L20" s="14"/>
      <c r="M20" s="14"/>
    </row>
    <row r="21" spans="1:13" x14ac:dyDescent="0.25">
      <c r="C21" t="s">
        <v>56</v>
      </c>
      <c r="F21" s="7"/>
      <c r="G21" s="48" t="s">
        <v>57</v>
      </c>
    </row>
    <row r="22" spans="1:13" x14ac:dyDescent="0.25">
      <c r="C22" t="s">
        <v>58</v>
      </c>
      <c r="F22" s="7"/>
      <c r="G22" s="48" t="s">
        <v>59</v>
      </c>
    </row>
    <row r="23" spans="1:13" x14ac:dyDescent="0.25">
      <c r="F23" s="7"/>
      <c r="G23" s="48"/>
    </row>
    <row r="24" spans="1:13" x14ac:dyDescent="0.25">
      <c r="F24" s="7"/>
      <c r="G24" s="48"/>
    </row>
    <row r="25" spans="1:13" x14ac:dyDescent="0.25">
      <c r="F25" s="7"/>
      <c r="G25" s="48"/>
    </row>
    <row r="26" spans="1:13" x14ac:dyDescent="0.25">
      <c r="F26" s="7"/>
      <c r="G26" s="48"/>
    </row>
    <row r="27" spans="1:13" x14ac:dyDescent="0.25">
      <c r="F27" s="7"/>
      <c r="G27" s="48"/>
    </row>
    <row r="28" spans="1:13" x14ac:dyDescent="0.25">
      <c r="F28" s="7"/>
      <c r="G28" s="48"/>
    </row>
    <row r="29" spans="1:13" x14ac:dyDescent="0.25">
      <c r="F29" s="7"/>
      <c r="G29" s="48"/>
    </row>
    <row r="30" spans="1:13" x14ac:dyDescent="0.25">
      <c r="F30" s="7"/>
      <c r="G30" s="48"/>
    </row>
    <row r="31" spans="1:13" x14ac:dyDescent="0.25">
      <c r="F31" s="7"/>
      <c r="G31" s="48"/>
    </row>
    <row r="32" spans="1:13" x14ac:dyDescent="0.25">
      <c r="F32" s="7"/>
      <c r="G32" s="48"/>
    </row>
    <row r="33" spans="6:7" x14ac:dyDescent="0.25">
      <c r="F33" s="7"/>
      <c r="G33" s="48"/>
    </row>
    <row r="34" spans="6:7" x14ac:dyDescent="0.25">
      <c r="F34" s="7"/>
      <c r="G34" s="48"/>
    </row>
    <row r="35" spans="6:7" x14ac:dyDescent="0.25">
      <c r="F35" s="7"/>
      <c r="G35" s="48"/>
    </row>
    <row r="36" spans="6:7" x14ac:dyDescent="0.25">
      <c r="F36" s="7"/>
      <c r="G36" s="48"/>
    </row>
    <row r="37" spans="6:7" x14ac:dyDescent="0.25">
      <c r="F37" s="7"/>
      <c r="G37" s="48"/>
    </row>
    <row r="38" spans="6:7" x14ac:dyDescent="0.25">
      <c r="F38" s="7"/>
      <c r="G38" s="48"/>
    </row>
    <row r="39" spans="6:7" x14ac:dyDescent="0.25">
      <c r="F39" s="7"/>
      <c r="G39" s="48"/>
    </row>
    <row r="40" spans="6:7" x14ac:dyDescent="0.25">
      <c r="F40" s="7"/>
      <c r="G40" s="48"/>
    </row>
    <row r="41" spans="6:7" x14ac:dyDescent="0.25">
      <c r="F41" s="7"/>
      <c r="G41" s="48"/>
    </row>
    <row r="42" spans="6:7" x14ac:dyDescent="0.25">
      <c r="F42" s="7"/>
      <c r="G42" s="48"/>
    </row>
    <row r="43" spans="6:7" x14ac:dyDescent="0.25">
      <c r="F43" s="7"/>
      <c r="G43" s="48"/>
    </row>
    <row r="44" spans="6:7" x14ac:dyDescent="0.25">
      <c r="F44" s="7"/>
      <c r="G44" s="48"/>
    </row>
    <row r="45" spans="6:7" x14ac:dyDescent="0.25">
      <c r="F45" s="7"/>
      <c r="G45" s="48"/>
    </row>
    <row r="46" spans="6:7" x14ac:dyDescent="0.25">
      <c r="F46" s="7"/>
      <c r="G46" s="48"/>
    </row>
    <row r="47" spans="6:7" x14ac:dyDescent="0.25">
      <c r="F47" s="7"/>
      <c r="G47" s="48"/>
    </row>
    <row r="48" spans="6:7" x14ac:dyDescent="0.25">
      <c r="F48" s="7"/>
      <c r="G48" s="48"/>
    </row>
    <row r="49" spans="6:7" x14ac:dyDescent="0.25">
      <c r="F49" s="7"/>
      <c r="G49" s="48"/>
    </row>
    <row r="50" spans="6:7" x14ac:dyDescent="0.25">
      <c r="F50" s="7"/>
      <c r="G50" s="48"/>
    </row>
    <row r="51" spans="6:7" x14ac:dyDescent="0.25">
      <c r="F51" s="7"/>
      <c r="G51" s="48"/>
    </row>
    <row r="52" spans="6:7" x14ac:dyDescent="0.25">
      <c r="F52" s="7"/>
      <c r="G52" s="48"/>
    </row>
    <row r="53" spans="6:7" x14ac:dyDescent="0.25">
      <c r="F53" s="7"/>
      <c r="G53" s="48"/>
    </row>
    <row r="54" spans="6:7" x14ac:dyDescent="0.25">
      <c r="F54" s="7"/>
      <c r="G54" s="48"/>
    </row>
    <row r="55" spans="6:7" x14ac:dyDescent="0.25">
      <c r="F55" s="7"/>
      <c r="G55" s="48"/>
    </row>
    <row r="56" spans="6:7" x14ac:dyDescent="0.25">
      <c r="F56" s="7"/>
      <c r="G56" s="48"/>
    </row>
    <row r="57" spans="6:7" x14ac:dyDescent="0.25">
      <c r="F57" s="7"/>
      <c r="G57" s="48"/>
    </row>
    <row r="58" spans="6:7" x14ac:dyDescent="0.25">
      <c r="F58" s="7"/>
      <c r="G58" s="48"/>
    </row>
    <row r="59" spans="6:7" x14ac:dyDescent="0.25">
      <c r="F59" s="7"/>
      <c r="G59" s="48"/>
    </row>
    <row r="60" spans="6:7" x14ac:dyDescent="0.25">
      <c r="F60" s="7"/>
      <c r="G60" s="48"/>
    </row>
    <row r="61" spans="6:7" x14ac:dyDescent="0.25">
      <c r="F61" s="7"/>
      <c r="G61" s="48"/>
    </row>
    <row r="62" spans="6:7" x14ac:dyDescent="0.25">
      <c r="F62" s="7"/>
      <c r="G62" s="48"/>
    </row>
    <row r="63" spans="6:7" x14ac:dyDescent="0.25">
      <c r="F63" s="7"/>
      <c r="G63" s="48"/>
    </row>
    <row r="64" spans="6:7" x14ac:dyDescent="0.25">
      <c r="F64" s="7"/>
      <c r="G64" s="48"/>
    </row>
    <row r="65" spans="6:7" x14ac:dyDescent="0.25">
      <c r="F65" s="7"/>
      <c r="G65" s="48"/>
    </row>
    <row r="66" spans="6:7" x14ac:dyDescent="0.25">
      <c r="F66" s="7"/>
      <c r="G66" s="48"/>
    </row>
    <row r="67" spans="6:7" x14ac:dyDescent="0.25">
      <c r="F67" s="7"/>
      <c r="G67" s="48"/>
    </row>
    <row r="68" spans="6:7" x14ac:dyDescent="0.25">
      <c r="F68" s="7"/>
      <c r="G68" s="48"/>
    </row>
    <row r="69" spans="6:7" x14ac:dyDescent="0.25">
      <c r="F69" s="7"/>
      <c r="G69" s="48"/>
    </row>
    <row r="70" spans="6:7" x14ac:dyDescent="0.25">
      <c r="F70" s="7"/>
      <c r="G70" s="48"/>
    </row>
    <row r="71" spans="6:7" x14ac:dyDescent="0.25">
      <c r="F71" s="7"/>
      <c r="G71" s="48"/>
    </row>
    <row r="72" spans="6:7" x14ac:dyDescent="0.25">
      <c r="F72" s="7"/>
      <c r="G72" s="48"/>
    </row>
    <row r="73" spans="6:7" x14ac:dyDescent="0.25">
      <c r="F73" s="7"/>
      <c r="G73" s="48"/>
    </row>
    <row r="74" spans="6:7" x14ac:dyDescent="0.25">
      <c r="F74" s="7"/>
      <c r="G74" s="48"/>
    </row>
    <row r="75" spans="6:7" x14ac:dyDescent="0.25">
      <c r="F75" s="7"/>
      <c r="G75" s="48"/>
    </row>
    <row r="76" spans="6:7" x14ac:dyDescent="0.25">
      <c r="F76" s="7"/>
      <c r="G76" s="48"/>
    </row>
    <row r="77" spans="6:7" x14ac:dyDescent="0.25">
      <c r="F77" s="7"/>
      <c r="G77" s="48"/>
    </row>
    <row r="78" spans="6:7" x14ac:dyDescent="0.25">
      <c r="F78" s="7"/>
      <c r="G78" s="48"/>
    </row>
    <row r="79" spans="6:7" x14ac:dyDescent="0.25">
      <c r="F79" s="7"/>
      <c r="G79" s="48"/>
    </row>
    <row r="80" spans="6:7" x14ac:dyDescent="0.25">
      <c r="F80" s="7"/>
      <c r="G80" s="48"/>
    </row>
    <row r="81" spans="6:7" x14ac:dyDescent="0.25">
      <c r="F81" s="7"/>
      <c r="G81" s="48"/>
    </row>
    <row r="82" spans="6:7" x14ac:dyDescent="0.25">
      <c r="F82" s="7"/>
      <c r="G82" s="48"/>
    </row>
    <row r="83" spans="6:7" x14ac:dyDescent="0.25">
      <c r="F83" s="7"/>
      <c r="G83" s="48"/>
    </row>
    <row r="84" spans="6:7" x14ac:dyDescent="0.25">
      <c r="F84" s="7"/>
      <c r="G84" s="48"/>
    </row>
    <row r="85" spans="6:7" x14ac:dyDescent="0.25">
      <c r="F85" s="7"/>
      <c r="G85" s="48"/>
    </row>
    <row r="86" spans="6:7" x14ac:dyDescent="0.25">
      <c r="F86" s="7"/>
      <c r="G86" s="48"/>
    </row>
    <row r="87" spans="6:7" x14ac:dyDescent="0.25">
      <c r="F87" s="7"/>
      <c r="G87" s="48"/>
    </row>
    <row r="88" spans="6:7" x14ac:dyDescent="0.25">
      <c r="F88" s="7"/>
      <c r="G88" s="48"/>
    </row>
    <row r="89" spans="6:7" x14ac:dyDescent="0.25">
      <c r="F89" s="7"/>
      <c r="G89" s="48"/>
    </row>
    <row r="90" spans="6:7" x14ac:dyDescent="0.25">
      <c r="F90" s="7"/>
      <c r="G90" s="48"/>
    </row>
    <row r="91" spans="6:7" x14ac:dyDescent="0.25">
      <c r="F91" s="7"/>
      <c r="G91" s="48"/>
    </row>
    <row r="92" spans="6:7" x14ac:dyDescent="0.25">
      <c r="F92" s="7"/>
      <c r="G92" s="48"/>
    </row>
    <row r="93" spans="6:7" x14ac:dyDescent="0.25">
      <c r="F93" s="7"/>
      <c r="G93" s="48"/>
    </row>
    <row r="94" spans="6:7" x14ac:dyDescent="0.25">
      <c r="F94" s="7"/>
      <c r="G94" s="48"/>
    </row>
    <row r="95" spans="6:7" x14ac:dyDescent="0.25">
      <c r="F95" s="7"/>
      <c r="G95" s="48"/>
    </row>
    <row r="96" spans="6:7" x14ac:dyDescent="0.25">
      <c r="F96" s="7"/>
      <c r="G96" s="48"/>
    </row>
    <row r="97" spans="6:7" x14ac:dyDescent="0.25">
      <c r="F97" s="7"/>
      <c r="G97" s="48"/>
    </row>
    <row r="98" spans="6:7" x14ac:dyDescent="0.25">
      <c r="F98" s="7"/>
      <c r="G98" s="48"/>
    </row>
    <row r="99" spans="6:7" x14ac:dyDescent="0.25">
      <c r="F99" s="7"/>
      <c r="G99" s="48"/>
    </row>
    <row r="100" spans="6:7" x14ac:dyDescent="0.25">
      <c r="F100" s="7"/>
      <c r="G100" s="48"/>
    </row>
    <row r="101" spans="6:7" x14ac:dyDescent="0.25">
      <c r="F101" s="7"/>
      <c r="G101" s="48"/>
    </row>
    <row r="102" spans="6:7" x14ac:dyDescent="0.25">
      <c r="F102" s="7"/>
      <c r="G102" s="48"/>
    </row>
    <row r="103" spans="6:7" x14ac:dyDescent="0.25">
      <c r="F103" s="7"/>
      <c r="G103" s="48"/>
    </row>
    <row r="104" spans="6:7" x14ac:dyDescent="0.25">
      <c r="F104" s="7"/>
      <c r="G104" s="48"/>
    </row>
    <row r="105" spans="6:7" x14ac:dyDescent="0.25">
      <c r="F105" s="7"/>
      <c r="G105" s="48"/>
    </row>
    <row r="106" spans="6:7" x14ac:dyDescent="0.25">
      <c r="F106" s="7"/>
      <c r="G106" s="48"/>
    </row>
    <row r="107" spans="6:7" x14ac:dyDescent="0.25">
      <c r="F107" s="7"/>
      <c r="G107" s="48"/>
    </row>
    <row r="108" spans="6:7" x14ac:dyDescent="0.25">
      <c r="F108" s="7"/>
      <c r="G108" s="48"/>
    </row>
    <row r="109" spans="6:7" x14ac:dyDescent="0.25">
      <c r="F109" s="7"/>
      <c r="G109" s="48"/>
    </row>
    <row r="110" spans="6:7" x14ac:dyDescent="0.25">
      <c r="F110" s="7"/>
      <c r="G110" s="48"/>
    </row>
    <row r="111" spans="6:7" x14ac:dyDescent="0.25">
      <c r="F111" s="7"/>
      <c r="G111" s="48"/>
    </row>
    <row r="112" spans="6:7" x14ac:dyDescent="0.25">
      <c r="F112" s="7"/>
      <c r="G112" s="48"/>
    </row>
    <row r="113" spans="6:7" x14ac:dyDescent="0.25">
      <c r="F113" s="7"/>
      <c r="G113" s="48"/>
    </row>
    <row r="114" spans="6:7" x14ac:dyDescent="0.25">
      <c r="F114" s="7"/>
      <c r="G114" s="48"/>
    </row>
    <row r="115" spans="6:7" x14ac:dyDescent="0.25">
      <c r="F115" s="7"/>
      <c r="G115" s="48"/>
    </row>
    <row r="116" spans="6:7" x14ac:dyDescent="0.25">
      <c r="F116" s="7"/>
      <c r="G116" s="48"/>
    </row>
    <row r="117" spans="6:7" x14ac:dyDescent="0.25">
      <c r="F117" s="7"/>
      <c r="G117" s="48"/>
    </row>
    <row r="118" spans="6:7" x14ac:dyDescent="0.25">
      <c r="F118" s="7"/>
      <c r="G118" s="48"/>
    </row>
    <row r="119" spans="6:7" x14ac:dyDescent="0.25">
      <c r="F119" s="7"/>
      <c r="G119" s="48"/>
    </row>
    <row r="120" spans="6:7" x14ac:dyDescent="0.25">
      <c r="F120" s="7"/>
      <c r="G120" s="48"/>
    </row>
    <row r="121" spans="6:7" x14ac:dyDescent="0.25">
      <c r="F121" s="7"/>
      <c r="G121" s="48"/>
    </row>
    <row r="122" spans="6:7" x14ac:dyDescent="0.25">
      <c r="F122" s="7"/>
      <c r="G122" s="48"/>
    </row>
    <row r="123" spans="6:7" x14ac:dyDescent="0.25">
      <c r="F123" s="7"/>
      <c r="G123" s="48"/>
    </row>
    <row r="124" spans="6:7" x14ac:dyDescent="0.25">
      <c r="F124" s="7"/>
      <c r="G124" s="48"/>
    </row>
    <row r="125" spans="6:7" x14ac:dyDescent="0.25">
      <c r="F125" s="7"/>
      <c r="G125" s="48"/>
    </row>
    <row r="126" spans="6:7" x14ac:dyDescent="0.25">
      <c r="F126" s="7"/>
      <c r="G126" s="48"/>
    </row>
    <row r="127" spans="6:7" x14ac:dyDescent="0.25">
      <c r="F127" s="7"/>
      <c r="G127" s="48"/>
    </row>
    <row r="128" spans="6:7" x14ac:dyDescent="0.25">
      <c r="F128" s="7"/>
      <c r="G128" s="48"/>
    </row>
    <row r="129" spans="6:7" x14ac:dyDescent="0.25">
      <c r="F129" s="7"/>
      <c r="G129" s="48"/>
    </row>
    <row r="130" spans="6:7" x14ac:dyDescent="0.25">
      <c r="F130" s="7"/>
      <c r="G130" s="48"/>
    </row>
    <row r="131" spans="6:7" x14ac:dyDescent="0.25">
      <c r="F131" s="7"/>
      <c r="G131" s="48"/>
    </row>
    <row r="132" spans="6:7" x14ac:dyDescent="0.25">
      <c r="F132" s="7"/>
      <c r="G132" s="48"/>
    </row>
    <row r="133" spans="6:7" x14ac:dyDescent="0.25">
      <c r="F133" s="7"/>
      <c r="G133" s="48"/>
    </row>
    <row r="134" spans="6:7" x14ac:dyDescent="0.25">
      <c r="F134" s="7"/>
      <c r="G134" s="48"/>
    </row>
    <row r="135" spans="6:7" x14ac:dyDescent="0.25">
      <c r="F135" s="7"/>
      <c r="G135" s="48"/>
    </row>
    <row r="136" spans="6:7" x14ac:dyDescent="0.25">
      <c r="F136" s="7"/>
      <c r="G136" s="48"/>
    </row>
    <row r="137" spans="6:7" x14ac:dyDescent="0.25">
      <c r="F137" s="7"/>
      <c r="G137" s="48"/>
    </row>
    <row r="138" spans="6:7" x14ac:dyDescent="0.25">
      <c r="F138" s="7"/>
      <c r="G138" s="48"/>
    </row>
    <row r="139" spans="6:7" x14ac:dyDescent="0.25">
      <c r="F139" s="7"/>
      <c r="G139" s="48"/>
    </row>
    <row r="140" spans="6:7" x14ac:dyDescent="0.25">
      <c r="F140" s="7"/>
      <c r="G140" s="48"/>
    </row>
    <row r="141" spans="6:7" x14ac:dyDescent="0.25">
      <c r="F141" s="7"/>
      <c r="G141" s="48"/>
    </row>
    <row r="142" spans="6:7" x14ac:dyDescent="0.25">
      <c r="F142" s="7"/>
      <c r="G142" s="48"/>
    </row>
    <row r="143" spans="6:7" x14ac:dyDescent="0.25">
      <c r="F143" s="7"/>
      <c r="G143" s="48"/>
    </row>
    <row r="144" spans="6:7" x14ac:dyDescent="0.25">
      <c r="F144" s="7"/>
      <c r="G144" s="48"/>
    </row>
    <row r="145" spans="6:7" x14ac:dyDescent="0.25">
      <c r="F145" s="7"/>
      <c r="G145" s="48"/>
    </row>
    <row r="146" spans="6:7" x14ac:dyDescent="0.25">
      <c r="F146" s="7"/>
      <c r="G146" s="48"/>
    </row>
    <row r="147" spans="6:7" x14ac:dyDescent="0.25">
      <c r="F147" s="7"/>
      <c r="G147" s="48"/>
    </row>
    <row r="148" spans="6:7" x14ac:dyDescent="0.25">
      <c r="F148" s="7"/>
      <c r="G148" s="48"/>
    </row>
    <row r="149" spans="6:7" x14ac:dyDescent="0.25">
      <c r="F149" s="7"/>
      <c r="G149" s="48"/>
    </row>
    <row r="150" spans="6:7" x14ac:dyDescent="0.25">
      <c r="F150" s="7"/>
      <c r="G150" s="48"/>
    </row>
    <row r="151" spans="6:7" x14ac:dyDescent="0.25">
      <c r="F151" s="7"/>
      <c r="G151" s="48"/>
    </row>
    <row r="152" spans="6:7" x14ac:dyDescent="0.25">
      <c r="F152" s="7"/>
      <c r="G152" s="48"/>
    </row>
    <row r="153" spans="6:7" x14ac:dyDescent="0.25">
      <c r="F153" s="7"/>
      <c r="G153" s="48"/>
    </row>
    <row r="154" spans="6:7" x14ac:dyDescent="0.25">
      <c r="F154" s="7"/>
      <c r="G154" s="48"/>
    </row>
    <row r="155" spans="6:7" x14ac:dyDescent="0.25">
      <c r="F155" s="7"/>
      <c r="G155" s="48"/>
    </row>
    <row r="156" spans="6:7" x14ac:dyDescent="0.25">
      <c r="F156" s="7"/>
      <c r="G156" s="48"/>
    </row>
    <row r="157" spans="6:7" x14ac:dyDescent="0.25">
      <c r="F157" s="7"/>
      <c r="G157" s="48"/>
    </row>
    <row r="158" spans="6:7" x14ac:dyDescent="0.25">
      <c r="F158" s="7"/>
      <c r="G158" s="48"/>
    </row>
    <row r="159" spans="6:7" x14ac:dyDescent="0.25">
      <c r="F159" s="7"/>
      <c r="G159" s="48"/>
    </row>
    <row r="160" spans="6:7" x14ac:dyDescent="0.25">
      <c r="F160" s="7"/>
      <c r="G160" s="48"/>
    </row>
    <row r="161" spans="6:7" x14ac:dyDescent="0.25">
      <c r="F161" s="7"/>
      <c r="G161" s="48"/>
    </row>
    <row r="162" spans="6:7" x14ac:dyDescent="0.25">
      <c r="F162" s="7"/>
      <c r="G162" s="48"/>
    </row>
    <row r="163" spans="6:7" x14ac:dyDescent="0.25">
      <c r="F163" s="7"/>
      <c r="G163" s="48"/>
    </row>
    <row r="164" spans="6:7" x14ac:dyDescent="0.25">
      <c r="F164" s="7"/>
      <c r="G164" s="48"/>
    </row>
    <row r="165" spans="6:7" x14ac:dyDescent="0.25">
      <c r="F165" s="7"/>
      <c r="G165" s="48"/>
    </row>
    <row r="166" spans="6:7" x14ac:dyDescent="0.25">
      <c r="F166" s="7"/>
      <c r="G166" s="48"/>
    </row>
    <row r="167" spans="6:7" x14ac:dyDescent="0.25">
      <c r="F167" s="7"/>
      <c r="G167" s="48"/>
    </row>
    <row r="168" spans="6:7" x14ac:dyDescent="0.25">
      <c r="F168" s="7"/>
      <c r="G168" s="48"/>
    </row>
    <row r="169" spans="6:7" x14ac:dyDescent="0.25">
      <c r="F169" s="7"/>
      <c r="G169" s="48"/>
    </row>
    <row r="170" spans="6:7" x14ac:dyDescent="0.25">
      <c r="F170" s="7"/>
      <c r="G170" s="48"/>
    </row>
    <row r="171" spans="6:7" x14ac:dyDescent="0.25">
      <c r="F171" s="7"/>
      <c r="G171" s="48"/>
    </row>
    <row r="172" spans="6:7" x14ac:dyDescent="0.25">
      <c r="F172" s="7"/>
      <c r="G172" s="48"/>
    </row>
    <row r="173" spans="6:7" x14ac:dyDescent="0.25">
      <c r="F173" s="7"/>
      <c r="G173" s="48"/>
    </row>
    <row r="174" spans="6:7" x14ac:dyDescent="0.25">
      <c r="F174" s="7"/>
      <c r="G174" s="48"/>
    </row>
    <row r="175" spans="6:7" x14ac:dyDescent="0.25">
      <c r="F175" s="7"/>
      <c r="G175" s="48"/>
    </row>
    <row r="176" spans="6:7" x14ac:dyDescent="0.25">
      <c r="F176" s="7"/>
      <c r="G176" s="48"/>
    </row>
    <row r="177" spans="6:7" x14ac:dyDescent="0.25">
      <c r="F177" s="7"/>
      <c r="G177" s="48"/>
    </row>
    <row r="178" spans="6:7" x14ac:dyDescent="0.25">
      <c r="F178" s="7"/>
      <c r="G178" s="48"/>
    </row>
    <row r="179" spans="6:7" x14ac:dyDescent="0.25">
      <c r="F179" s="7"/>
      <c r="G179" s="48"/>
    </row>
    <row r="180" spans="6:7" x14ac:dyDescent="0.25">
      <c r="F180" s="7"/>
      <c r="G180" s="48"/>
    </row>
    <row r="181" spans="6:7" x14ac:dyDescent="0.25">
      <c r="F181" s="7"/>
      <c r="G181" s="48"/>
    </row>
    <row r="182" spans="6:7" x14ac:dyDescent="0.25">
      <c r="F182" s="7"/>
      <c r="G182" s="48"/>
    </row>
    <row r="183" spans="6:7" x14ac:dyDescent="0.25">
      <c r="F183" s="7"/>
      <c r="G183" s="48"/>
    </row>
    <row r="184" spans="6:7" x14ac:dyDescent="0.25">
      <c r="F184" s="7"/>
      <c r="G184" s="48"/>
    </row>
    <row r="185" spans="6:7" x14ac:dyDescent="0.25">
      <c r="F185" s="7"/>
      <c r="G185" s="48"/>
    </row>
    <row r="186" spans="6:7" x14ac:dyDescent="0.25">
      <c r="F186" s="7"/>
      <c r="G186" s="48"/>
    </row>
    <row r="187" spans="6:7" x14ac:dyDescent="0.25">
      <c r="F187" s="7"/>
      <c r="G187" s="48"/>
    </row>
    <row r="188" spans="6:7" x14ac:dyDescent="0.25">
      <c r="F188" s="7"/>
      <c r="G188" s="48"/>
    </row>
    <row r="189" spans="6:7" x14ac:dyDescent="0.25">
      <c r="F189" s="7"/>
      <c r="G189" s="48"/>
    </row>
    <row r="190" spans="6:7" x14ac:dyDescent="0.25">
      <c r="F190" s="7"/>
      <c r="G190" s="48"/>
    </row>
    <row r="191" spans="6:7" x14ac:dyDescent="0.25">
      <c r="F191" s="7"/>
      <c r="G191" s="48"/>
    </row>
    <row r="192" spans="6:7" x14ac:dyDescent="0.25">
      <c r="F192" s="7"/>
      <c r="G192" s="48"/>
    </row>
    <row r="193" spans="6:7" x14ac:dyDescent="0.25">
      <c r="F193" s="7"/>
      <c r="G193" s="48"/>
    </row>
    <row r="194" spans="6:7" x14ac:dyDescent="0.25">
      <c r="F194" s="7"/>
      <c r="G194" s="48"/>
    </row>
    <row r="195" spans="6:7" x14ac:dyDescent="0.25">
      <c r="F195" s="7"/>
      <c r="G195" s="48"/>
    </row>
    <row r="196" spans="6:7" x14ac:dyDescent="0.25">
      <c r="F196" s="7"/>
      <c r="G196" s="48"/>
    </row>
    <row r="197" spans="6:7" x14ac:dyDescent="0.25">
      <c r="F197" s="7"/>
      <c r="G197" s="48"/>
    </row>
    <row r="198" spans="6:7" x14ac:dyDescent="0.25">
      <c r="F198" s="7"/>
      <c r="G198" s="48"/>
    </row>
    <row r="199" spans="6:7" x14ac:dyDescent="0.25">
      <c r="F199" s="7"/>
      <c r="G199" s="48"/>
    </row>
    <row r="200" spans="6:7" x14ac:dyDescent="0.25">
      <c r="F200" s="7"/>
      <c r="G200" s="48"/>
    </row>
    <row r="201" spans="6:7" x14ac:dyDescent="0.25">
      <c r="F201" s="7"/>
      <c r="G201" s="48"/>
    </row>
    <row r="202" spans="6:7" x14ac:dyDescent="0.25">
      <c r="F202" s="7"/>
      <c r="G202" s="48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0"/>
  <sheetViews>
    <sheetView topLeftCell="A10" workbookViewId="0">
      <selection activeCell="P14" sqref="P14"/>
    </sheetView>
  </sheetViews>
  <sheetFormatPr defaultRowHeight="13" x14ac:dyDescent="0.3"/>
  <cols>
    <col min="1" max="1" width="3.453125" customWidth="1"/>
    <col min="2" max="2" width="19.453125" customWidth="1"/>
    <col min="3" max="3" width="9.1796875" customWidth="1"/>
    <col min="4" max="4" width="10.453125" style="4" customWidth="1"/>
    <col min="5" max="5" width="7.54296875" style="104" customWidth="1"/>
    <col min="6" max="6" width="7.54296875" style="114" customWidth="1"/>
    <col min="7" max="7" width="7.54296875" style="147" customWidth="1"/>
    <col min="8" max="8" width="7.54296875" style="121" customWidth="1"/>
    <col min="9" max="9" width="7.54296875" style="147" customWidth="1"/>
    <col min="10" max="10" width="7.54296875" style="121" customWidth="1"/>
    <col min="11" max="11" width="7.54296875" style="147" customWidth="1"/>
    <col min="12" max="12" width="7.54296875" style="121" customWidth="1"/>
    <col min="13" max="13" width="7.54296875" style="147" customWidth="1"/>
    <col min="14" max="14" width="7.54296875" style="121" customWidth="1"/>
    <col min="15" max="15" width="7.54296875" style="147" customWidth="1"/>
    <col min="16" max="16" width="7.54296875" style="121" customWidth="1"/>
    <col min="17" max="17" width="12.26953125" style="69" bestFit="1" customWidth="1"/>
    <col min="18" max="18" width="10" style="69" customWidth="1"/>
    <col min="19" max="19" width="9.1796875" style="114"/>
    <col min="20" max="21" width="9.1796875" style="69"/>
    <col min="259" max="259" width="3.453125" customWidth="1"/>
    <col min="260" max="260" width="20" customWidth="1"/>
    <col min="261" max="261" width="12.7265625" customWidth="1"/>
    <col min="262" max="262" width="13.453125" customWidth="1"/>
    <col min="263" max="264" width="9.81640625" customWidth="1"/>
    <col min="265" max="265" width="14.453125" customWidth="1"/>
    <col min="266" max="267" width="9.81640625" customWidth="1"/>
    <col min="268" max="268" width="15" customWidth="1"/>
    <col min="515" max="515" width="3.453125" customWidth="1"/>
    <col min="516" max="516" width="20" customWidth="1"/>
    <col min="517" max="517" width="12.7265625" customWidth="1"/>
    <col min="518" max="518" width="13.453125" customWidth="1"/>
    <col min="519" max="520" width="9.81640625" customWidth="1"/>
    <col min="521" max="521" width="14.453125" customWidth="1"/>
    <col min="522" max="523" width="9.81640625" customWidth="1"/>
    <col min="524" max="524" width="15" customWidth="1"/>
    <col min="771" max="771" width="3.453125" customWidth="1"/>
    <col min="772" max="772" width="20" customWidth="1"/>
    <col min="773" max="773" width="12.7265625" customWidth="1"/>
    <col min="774" max="774" width="13.453125" customWidth="1"/>
    <col min="775" max="776" width="9.81640625" customWidth="1"/>
    <col min="777" max="777" width="14.453125" customWidth="1"/>
    <col min="778" max="779" width="9.81640625" customWidth="1"/>
    <col min="780" max="780" width="15" customWidth="1"/>
    <col min="1027" max="1027" width="3.453125" customWidth="1"/>
    <col min="1028" max="1028" width="20" customWidth="1"/>
    <col min="1029" max="1029" width="12.7265625" customWidth="1"/>
    <col min="1030" max="1030" width="13.453125" customWidth="1"/>
    <col min="1031" max="1032" width="9.81640625" customWidth="1"/>
    <col min="1033" max="1033" width="14.453125" customWidth="1"/>
    <col min="1034" max="1035" width="9.81640625" customWidth="1"/>
    <col min="1036" max="1036" width="15" customWidth="1"/>
    <col min="1283" max="1283" width="3.453125" customWidth="1"/>
    <col min="1284" max="1284" width="20" customWidth="1"/>
    <col min="1285" max="1285" width="12.7265625" customWidth="1"/>
    <col min="1286" max="1286" width="13.453125" customWidth="1"/>
    <col min="1287" max="1288" width="9.81640625" customWidth="1"/>
    <col min="1289" max="1289" width="14.453125" customWidth="1"/>
    <col min="1290" max="1291" width="9.81640625" customWidth="1"/>
    <col min="1292" max="1292" width="15" customWidth="1"/>
    <col min="1539" max="1539" width="3.453125" customWidth="1"/>
    <col min="1540" max="1540" width="20" customWidth="1"/>
    <col min="1541" max="1541" width="12.7265625" customWidth="1"/>
    <col min="1542" max="1542" width="13.453125" customWidth="1"/>
    <col min="1543" max="1544" width="9.81640625" customWidth="1"/>
    <col min="1545" max="1545" width="14.453125" customWidth="1"/>
    <col min="1546" max="1547" width="9.81640625" customWidth="1"/>
    <col min="1548" max="1548" width="15" customWidth="1"/>
    <col min="1795" max="1795" width="3.453125" customWidth="1"/>
    <col min="1796" max="1796" width="20" customWidth="1"/>
    <col min="1797" max="1797" width="12.7265625" customWidth="1"/>
    <col min="1798" max="1798" width="13.453125" customWidth="1"/>
    <col min="1799" max="1800" width="9.81640625" customWidth="1"/>
    <col min="1801" max="1801" width="14.453125" customWidth="1"/>
    <col min="1802" max="1803" width="9.81640625" customWidth="1"/>
    <col min="1804" max="1804" width="15" customWidth="1"/>
    <col min="2051" max="2051" width="3.453125" customWidth="1"/>
    <col min="2052" max="2052" width="20" customWidth="1"/>
    <col min="2053" max="2053" width="12.7265625" customWidth="1"/>
    <col min="2054" max="2054" width="13.453125" customWidth="1"/>
    <col min="2055" max="2056" width="9.81640625" customWidth="1"/>
    <col min="2057" max="2057" width="14.453125" customWidth="1"/>
    <col min="2058" max="2059" width="9.81640625" customWidth="1"/>
    <col min="2060" max="2060" width="15" customWidth="1"/>
    <col min="2307" max="2307" width="3.453125" customWidth="1"/>
    <col min="2308" max="2308" width="20" customWidth="1"/>
    <col min="2309" max="2309" width="12.7265625" customWidth="1"/>
    <col min="2310" max="2310" width="13.453125" customWidth="1"/>
    <col min="2311" max="2312" width="9.81640625" customWidth="1"/>
    <col min="2313" max="2313" width="14.453125" customWidth="1"/>
    <col min="2314" max="2315" width="9.81640625" customWidth="1"/>
    <col min="2316" max="2316" width="15" customWidth="1"/>
    <col min="2563" max="2563" width="3.453125" customWidth="1"/>
    <col min="2564" max="2564" width="20" customWidth="1"/>
    <col min="2565" max="2565" width="12.7265625" customWidth="1"/>
    <col min="2566" max="2566" width="13.453125" customWidth="1"/>
    <col min="2567" max="2568" width="9.81640625" customWidth="1"/>
    <col min="2569" max="2569" width="14.453125" customWidth="1"/>
    <col min="2570" max="2571" width="9.81640625" customWidth="1"/>
    <col min="2572" max="2572" width="15" customWidth="1"/>
    <col min="2819" max="2819" width="3.453125" customWidth="1"/>
    <col min="2820" max="2820" width="20" customWidth="1"/>
    <col min="2821" max="2821" width="12.7265625" customWidth="1"/>
    <col min="2822" max="2822" width="13.453125" customWidth="1"/>
    <col min="2823" max="2824" width="9.81640625" customWidth="1"/>
    <col min="2825" max="2825" width="14.453125" customWidth="1"/>
    <col min="2826" max="2827" width="9.81640625" customWidth="1"/>
    <col min="2828" max="2828" width="15" customWidth="1"/>
    <col min="3075" max="3075" width="3.453125" customWidth="1"/>
    <col min="3076" max="3076" width="20" customWidth="1"/>
    <col min="3077" max="3077" width="12.7265625" customWidth="1"/>
    <col min="3078" max="3078" width="13.453125" customWidth="1"/>
    <col min="3079" max="3080" width="9.81640625" customWidth="1"/>
    <col min="3081" max="3081" width="14.453125" customWidth="1"/>
    <col min="3082" max="3083" width="9.81640625" customWidth="1"/>
    <col min="3084" max="3084" width="15" customWidth="1"/>
    <col min="3331" max="3331" width="3.453125" customWidth="1"/>
    <col min="3332" max="3332" width="20" customWidth="1"/>
    <col min="3333" max="3333" width="12.7265625" customWidth="1"/>
    <col min="3334" max="3334" width="13.453125" customWidth="1"/>
    <col min="3335" max="3336" width="9.81640625" customWidth="1"/>
    <col min="3337" max="3337" width="14.453125" customWidth="1"/>
    <col min="3338" max="3339" width="9.81640625" customWidth="1"/>
    <col min="3340" max="3340" width="15" customWidth="1"/>
    <col min="3587" max="3587" width="3.453125" customWidth="1"/>
    <col min="3588" max="3588" width="20" customWidth="1"/>
    <col min="3589" max="3589" width="12.7265625" customWidth="1"/>
    <col min="3590" max="3590" width="13.453125" customWidth="1"/>
    <col min="3591" max="3592" width="9.81640625" customWidth="1"/>
    <col min="3593" max="3593" width="14.453125" customWidth="1"/>
    <col min="3594" max="3595" width="9.81640625" customWidth="1"/>
    <col min="3596" max="3596" width="15" customWidth="1"/>
    <col min="3843" max="3843" width="3.453125" customWidth="1"/>
    <col min="3844" max="3844" width="20" customWidth="1"/>
    <col min="3845" max="3845" width="12.7265625" customWidth="1"/>
    <col min="3846" max="3846" width="13.453125" customWidth="1"/>
    <col min="3847" max="3848" width="9.81640625" customWidth="1"/>
    <col min="3849" max="3849" width="14.453125" customWidth="1"/>
    <col min="3850" max="3851" width="9.81640625" customWidth="1"/>
    <col min="3852" max="3852" width="15" customWidth="1"/>
    <col min="4099" max="4099" width="3.453125" customWidth="1"/>
    <col min="4100" max="4100" width="20" customWidth="1"/>
    <col min="4101" max="4101" width="12.7265625" customWidth="1"/>
    <col min="4102" max="4102" width="13.453125" customWidth="1"/>
    <col min="4103" max="4104" width="9.81640625" customWidth="1"/>
    <col min="4105" max="4105" width="14.453125" customWidth="1"/>
    <col min="4106" max="4107" width="9.81640625" customWidth="1"/>
    <col min="4108" max="4108" width="15" customWidth="1"/>
    <col min="4355" max="4355" width="3.453125" customWidth="1"/>
    <col min="4356" max="4356" width="20" customWidth="1"/>
    <col min="4357" max="4357" width="12.7265625" customWidth="1"/>
    <col min="4358" max="4358" width="13.453125" customWidth="1"/>
    <col min="4359" max="4360" width="9.81640625" customWidth="1"/>
    <col min="4361" max="4361" width="14.453125" customWidth="1"/>
    <col min="4362" max="4363" width="9.81640625" customWidth="1"/>
    <col min="4364" max="4364" width="15" customWidth="1"/>
    <col min="4611" max="4611" width="3.453125" customWidth="1"/>
    <col min="4612" max="4612" width="20" customWidth="1"/>
    <col min="4613" max="4613" width="12.7265625" customWidth="1"/>
    <col min="4614" max="4614" width="13.453125" customWidth="1"/>
    <col min="4615" max="4616" width="9.81640625" customWidth="1"/>
    <col min="4617" max="4617" width="14.453125" customWidth="1"/>
    <col min="4618" max="4619" width="9.81640625" customWidth="1"/>
    <col min="4620" max="4620" width="15" customWidth="1"/>
    <col min="4867" max="4867" width="3.453125" customWidth="1"/>
    <col min="4868" max="4868" width="20" customWidth="1"/>
    <col min="4869" max="4869" width="12.7265625" customWidth="1"/>
    <col min="4870" max="4870" width="13.453125" customWidth="1"/>
    <col min="4871" max="4872" width="9.81640625" customWidth="1"/>
    <col min="4873" max="4873" width="14.453125" customWidth="1"/>
    <col min="4874" max="4875" width="9.81640625" customWidth="1"/>
    <col min="4876" max="4876" width="15" customWidth="1"/>
    <col min="5123" max="5123" width="3.453125" customWidth="1"/>
    <col min="5124" max="5124" width="20" customWidth="1"/>
    <col min="5125" max="5125" width="12.7265625" customWidth="1"/>
    <col min="5126" max="5126" width="13.453125" customWidth="1"/>
    <col min="5127" max="5128" width="9.81640625" customWidth="1"/>
    <col min="5129" max="5129" width="14.453125" customWidth="1"/>
    <col min="5130" max="5131" width="9.81640625" customWidth="1"/>
    <col min="5132" max="5132" width="15" customWidth="1"/>
    <col min="5379" max="5379" width="3.453125" customWidth="1"/>
    <col min="5380" max="5380" width="20" customWidth="1"/>
    <col min="5381" max="5381" width="12.7265625" customWidth="1"/>
    <col min="5382" max="5382" width="13.453125" customWidth="1"/>
    <col min="5383" max="5384" width="9.81640625" customWidth="1"/>
    <col min="5385" max="5385" width="14.453125" customWidth="1"/>
    <col min="5386" max="5387" width="9.81640625" customWidth="1"/>
    <col min="5388" max="5388" width="15" customWidth="1"/>
    <col min="5635" max="5635" width="3.453125" customWidth="1"/>
    <col min="5636" max="5636" width="20" customWidth="1"/>
    <col min="5637" max="5637" width="12.7265625" customWidth="1"/>
    <col min="5638" max="5638" width="13.453125" customWidth="1"/>
    <col min="5639" max="5640" width="9.81640625" customWidth="1"/>
    <col min="5641" max="5641" width="14.453125" customWidth="1"/>
    <col min="5642" max="5643" width="9.81640625" customWidth="1"/>
    <col min="5644" max="5644" width="15" customWidth="1"/>
    <col min="5891" max="5891" width="3.453125" customWidth="1"/>
    <col min="5892" max="5892" width="20" customWidth="1"/>
    <col min="5893" max="5893" width="12.7265625" customWidth="1"/>
    <col min="5894" max="5894" width="13.453125" customWidth="1"/>
    <col min="5895" max="5896" width="9.81640625" customWidth="1"/>
    <col min="5897" max="5897" width="14.453125" customWidth="1"/>
    <col min="5898" max="5899" width="9.81640625" customWidth="1"/>
    <col min="5900" max="5900" width="15" customWidth="1"/>
    <col min="6147" max="6147" width="3.453125" customWidth="1"/>
    <col min="6148" max="6148" width="20" customWidth="1"/>
    <col min="6149" max="6149" width="12.7265625" customWidth="1"/>
    <col min="6150" max="6150" width="13.453125" customWidth="1"/>
    <col min="6151" max="6152" width="9.81640625" customWidth="1"/>
    <col min="6153" max="6153" width="14.453125" customWidth="1"/>
    <col min="6154" max="6155" width="9.81640625" customWidth="1"/>
    <col min="6156" max="6156" width="15" customWidth="1"/>
    <col min="6403" max="6403" width="3.453125" customWidth="1"/>
    <col min="6404" max="6404" width="20" customWidth="1"/>
    <col min="6405" max="6405" width="12.7265625" customWidth="1"/>
    <col min="6406" max="6406" width="13.453125" customWidth="1"/>
    <col min="6407" max="6408" width="9.81640625" customWidth="1"/>
    <col min="6409" max="6409" width="14.453125" customWidth="1"/>
    <col min="6410" max="6411" width="9.81640625" customWidth="1"/>
    <col min="6412" max="6412" width="15" customWidth="1"/>
    <col min="6659" max="6659" width="3.453125" customWidth="1"/>
    <col min="6660" max="6660" width="20" customWidth="1"/>
    <col min="6661" max="6661" width="12.7265625" customWidth="1"/>
    <col min="6662" max="6662" width="13.453125" customWidth="1"/>
    <col min="6663" max="6664" width="9.81640625" customWidth="1"/>
    <col min="6665" max="6665" width="14.453125" customWidth="1"/>
    <col min="6666" max="6667" width="9.81640625" customWidth="1"/>
    <col min="6668" max="6668" width="15" customWidth="1"/>
    <col min="6915" max="6915" width="3.453125" customWidth="1"/>
    <col min="6916" max="6916" width="20" customWidth="1"/>
    <col min="6917" max="6917" width="12.7265625" customWidth="1"/>
    <col min="6918" max="6918" width="13.453125" customWidth="1"/>
    <col min="6919" max="6920" width="9.81640625" customWidth="1"/>
    <col min="6921" max="6921" width="14.453125" customWidth="1"/>
    <col min="6922" max="6923" width="9.81640625" customWidth="1"/>
    <col min="6924" max="6924" width="15" customWidth="1"/>
    <col min="7171" max="7171" width="3.453125" customWidth="1"/>
    <col min="7172" max="7172" width="20" customWidth="1"/>
    <col min="7173" max="7173" width="12.7265625" customWidth="1"/>
    <col min="7174" max="7174" width="13.453125" customWidth="1"/>
    <col min="7175" max="7176" width="9.81640625" customWidth="1"/>
    <col min="7177" max="7177" width="14.453125" customWidth="1"/>
    <col min="7178" max="7179" width="9.81640625" customWidth="1"/>
    <col min="7180" max="7180" width="15" customWidth="1"/>
    <col min="7427" max="7427" width="3.453125" customWidth="1"/>
    <col min="7428" max="7428" width="20" customWidth="1"/>
    <col min="7429" max="7429" width="12.7265625" customWidth="1"/>
    <col min="7430" max="7430" width="13.453125" customWidth="1"/>
    <col min="7431" max="7432" width="9.81640625" customWidth="1"/>
    <col min="7433" max="7433" width="14.453125" customWidth="1"/>
    <col min="7434" max="7435" width="9.81640625" customWidth="1"/>
    <col min="7436" max="7436" width="15" customWidth="1"/>
    <col min="7683" max="7683" width="3.453125" customWidth="1"/>
    <col min="7684" max="7684" width="20" customWidth="1"/>
    <col min="7685" max="7685" width="12.7265625" customWidth="1"/>
    <col min="7686" max="7686" width="13.453125" customWidth="1"/>
    <col min="7687" max="7688" width="9.81640625" customWidth="1"/>
    <col min="7689" max="7689" width="14.453125" customWidth="1"/>
    <col min="7690" max="7691" width="9.81640625" customWidth="1"/>
    <col min="7692" max="7692" width="15" customWidth="1"/>
    <col min="7939" max="7939" width="3.453125" customWidth="1"/>
    <col min="7940" max="7940" width="20" customWidth="1"/>
    <col min="7941" max="7941" width="12.7265625" customWidth="1"/>
    <col min="7942" max="7942" width="13.453125" customWidth="1"/>
    <col min="7943" max="7944" width="9.81640625" customWidth="1"/>
    <col min="7945" max="7945" width="14.453125" customWidth="1"/>
    <col min="7946" max="7947" width="9.81640625" customWidth="1"/>
    <col min="7948" max="7948" width="15" customWidth="1"/>
    <col min="8195" max="8195" width="3.453125" customWidth="1"/>
    <col min="8196" max="8196" width="20" customWidth="1"/>
    <col min="8197" max="8197" width="12.7265625" customWidth="1"/>
    <col min="8198" max="8198" width="13.453125" customWidth="1"/>
    <col min="8199" max="8200" width="9.81640625" customWidth="1"/>
    <col min="8201" max="8201" width="14.453125" customWidth="1"/>
    <col min="8202" max="8203" width="9.81640625" customWidth="1"/>
    <col min="8204" max="8204" width="15" customWidth="1"/>
    <col min="8451" max="8451" width="3.453125" customWidth="1"/>
    <col min="8452" max="8452" width="20" customWidth="1"/>
    <col min="8453" max="8453" width="12.7265625" customWidth="1"/>
    <col min="8454" max="8454" width="13.453125" customWidth="1"/>
    <col min="8455" max="8456" width="9.81640625" customWidth="1"/>
    <col min="8457" max="8457" width="14.453125" customWidth="1"/>
    <col min="8458" max="8459" width="9.81640625" customWidth="1"/>
    <col min="8460" max="8460" width="15" customWidth="1"/>
    <col min="8707" max="8707" width="3.453125" customWidth="1"/>
    <col min="8708" max="8708" width="20" customWidth="1"/>
    <col min="8709" max="8709" width="12.7265625" customWidth="1"/>
    <col min="8710" max="8710" width="13.453125" customWidth="1"/>
    <col min="8711" max="8712" width="9.81640625" customWidth="1"/>
    <col min="8713" max="8713" width="14.453125" customWidth="1"/>
    <col min="8714" max="8715" width="9.81640625" customWidth="1"/>
    <col min="8716" max="8716" width="15" customWidth="1"/>
    <col min="8963" max="8963" width="3.453125" customWidth="1"/>
    <col min="8964" max="8964" width="20" customWidth="1"/>
    <col min="8965" max="8965" width="12.7265625" customWidth="1"/>
    <col min="8966" max="8966" width="13.453125" customWidth="1"/>
    <col min="8967" max="8968" width="9.81640625" customWidth="1"/>
    <col min="8969" max="8969" width="14.453125" customWidth="1"/>
    <col min="8970" max="8971" width="9.81640625" customWidth="1"/>
    <col min="8972" max="8972" width="15" customWidth="1"/>
    <col min="9219" max="9219" width="3.453125" customWidth="1"/>
    <col min="9220" max="9220" width="20" customWidth="1"/>
    <col min="9221" max="9221" width="12.7265625" customWidth="1"/>
    <col min="9222" max="9222" width="13.453125" customWidth="1"/>
    <col min="9223" max="9224" width="9.81640625" customWidth="1"/>
    <col min="9225" max="9225" width="14.453125" customWidth="1"/>
    <col min="9226" max="9227" width="9.81640625" customWidth="1"/>
    <col min="9228" max="9228" width="15" customWidth="1"/>
    <col min="9475" max="9475" width="3.453125" customWidth="1"/>
    <col min="9476" max="9476" width="20" customWidth="1"/>
    <col min="9477" max="9477" width="12.7265625" customWidth="1"/>
    <col min="9478" max="9478" width="13.453125" customWidth="1"/>
    <col min="9479" max="9480" width="9.81640625" customWidth="1"/>
    <col min="9481" max="9481" width="14.453125" customWidth="1"/>
    <col min="9482" max="9483" width="9.81640625" customWidth="1"/>
    <col min="9484" max="9484" width="15" customWidth="1"/>
    <col min="9731" max="9731" width="3.453125" customWidth="1"/>
    <col min="9732" max="9732" width="20" customWidth="1"/>
    <col min="9733" max="9733" width="12.7265625" customWidth="1"/>
    <col min="9734" max="9734" width="13.453125" customWidth="1"/>
    <col min="9735" max="9736" width="9.81640625" customWidth="1"/>
    <col min="9737" max="9737" width="14.453125" customWidth="1"/>
    <col min="9738" max="9739" width="9.81640625" customWidth="1"/>
    <col min="9740" max="9740" width="15" customWidth="1"/>
    <col min="9987" max="9987" width="3.453125" customWidth="1"/>
    <col min="9988" max="9988" width="20" customWidth="1"/>
    <col min="9989" max="9989" width="12.7265625" customWidth="1"/>
    <col min="9990" max="9990" width="13.453125" customWidth="1"/>
    <col min="9991" max="9992" width="9.81640625" customWidth="1"/>
    <col min="9993" max="9993" width="14.453125" customWidth="1"/>
    <col min="9994" max="9995" width="9.81640625" customWidth="1"/>
    <col min="9996" max="9996" width="15" customWidth="1"/>
    <col min="10243" max="10243" width="3.453125" customWidth="1"/>
    <col min="10244" max="10244" width="20" customWidth="1"/>
    <col min="10245" max="10245" width="12.7265625" customWidth="1"/>
    <col min="10246" max="10246" width="13.453125" customWidth="1"/>
    <col min="10247" max="10248" width="9.81640625" customWidth="1"/>
    <col min="10249" max="10249" width="14.453125" customWidth="1"/>
    <col min="10250" max="10251" width="9.81640625" customWidth="1"/>
    <col min="10252" max="10252" width="15" customWidth="1"/>
    <col min="10499" max="10499" width="3.453125" customWidth="1"/>
    <col min="10500" max="10500" width="20" customWidth="1"/>
    <col min="10501" max="10501" width="12.7265625" customWidth="1"/>
    <col min="10502" max="10502" width="13.453125" customWidth="1"/>
    <col min="10503" max="10504" width="9.81640625" customWidth="1"/>
    <col min="10505" max="10505" width="14.453125" customWidth="1"/>
    <col min="10506" max="10507" width="9.81640625" customWidth="1"/>
    <col min="10508" max="10508" width="15" customWidth="1"/>
    <col min="10755" max="10755" width="3.453125" customWidth="1"/>
    <col min="10756" max="10756" width="20" customWidth="1"/>
    <col min="10757" max="10757" width="12.7265625" customWidth="1"/>
    <col min="10758" max="10758" width="13.453125" customWidth="1"/>
    <col min="10759" max="10760" width="9.81640625" customWidth="1"/>
    <col min="10761" max="10761" width="14.453125" customWidth="1"/>
    <col min="10762" max="10763" width="9.81640625" customWidth="1"/>
    <col min="10764" max="10764" width="15" customWidth="1"/>
    <col min="11011" max="11011" width="3.453125" customWidth="1"/>
    <col min="11012" max="11012" width="20" customWidth="1"/>
    <col min="11013" max="11013" width="12.7265625" customWidth="1"/>
    <col min="11014" max="11014" width="13.453125" customWidth="1"/>
    <col min="11015" max="11016" width="9.81640625" customWidth="1"/>
    <col min="11017" max="11017" width="14.453125" customWidth="1"/>
    <col min="11018" max="11019" width="9.81640625" customWidth="1"/>
    <col min="11020" max="11020" width="15" customWidth="1"/>
    <col min="11267" max="11267" width="3.453125" customWidth="1"/>
    <col min="11268" max="11268" width="20" customWidth="1"/>
    <col min="11269" max="11269" width="12.7265625" customWidth="1"/>
    <col min="11270" max="11270" width="13.453125" customWidth="1"/>
    <col min="11271" max="11272" width="9.81640625" customWidth="1"/>
    <col min="11273" max="11273" width="14.453125" customWidth="1"/>
    <col min="11274" max="11275" width="9.81640625" customWidth="1"/>
    <col min="11276" max="11276" width="15" customWidth="1"/>
    <col min="11523" max="11523" width="3.453125" customWidth="1"/>
    <col min="11524" max="11524" width="20" customWidth="1"/>
    <col min="11525" max="11525" width="12.7265625" customWidth="1"/>
    <col min="11526" max="11526" width="13.453125" customWidth="1"/>
    <col min="11527" max="11528" width="9.81640625" customWidth="1"/>
    <col min="11529" max="11529" width="14.453125" customWidth="1"/>
    <col min="11530" max="11531" width="9.81640625" customWidth="1"/>
    <col min="11532" max="11532" width="15" customWidth="1"/>
    <col min="11779" max="11779" width="3.453125" customWidth="1"/>
    <col min="11780" max="11780" width="20" customWidth="1"/>
    <col min="11781" max="11781" width="12.7265625" customWidth="1"/>
    <col min="11782" max="11782" width="13.453125" customWidth="1"/>
    <col min="11783" max="11784" width="9.81640625" customWidth="1"/>
    <col min="11785" max="11785" width="14.453125" customWidth="1"/>
    <col min="11786" max="11787" width="9.81640625" customWidth="1"/>
    <col min="11788" max="11788" width="15" customWidth="1"/>
    <col min="12035" max="12035" width="3.453125" customWidth="1"/>
    <col min="12036" max="12036" width="20" customWidth="1"/>
    <col min="12037" max="12037" width="12.7265625" customWidth="1"/>
    <col min="12038" max="12038" width="13.453125" customWidth="1"/>
    <col min="12039" max="12040" width="9.81640625" customWidth="1"/>
    <col min="12041" max="12041" width="14.453125" customWidth="1"/>
    <col min="12042" max="12043" width="9.81640625" customWidth="1"/>
    <col min="12044" max="12044" width="15" customWidth="1"/>
    <col min="12291" max="12291" width="3.453125" customWidth="1"/>
    <col min="12292" max="12292" width="20" customWidth="1"/>
    <col min="12293" max="12293" width="12.7265625" customWidth="1"/>
    <col min="12294" max="12294" width="13.453125" customWidth="1"/>
    <col min="12295" max="12296" width="9.81640625" customWidth="1"/>
    <col min="12297" max="12297" width="14.453125" customWidth="1"/>
    <col min="12298" max="12299" width="9.81640625" customWidth="1"/>
    <col min="12300" max="12300" width="15" customWidth="1"/>
    <col min="12547" max="12547" width="3.453125" customWidth="1"/>
    <col min="12548" max="12548" width="20" customWidth="1"/>
    <col min="12549" max="12549" width="12.7265625" customWidth="1"/>
    <col min="12550" max="12550" width="13.453125" customWidth="1"/>
    <col min="12551" max="12552" width="9.81640625" customWidth="1"/>
    <col min="12553" max="12553" width="14.453125" customWidth="1"/>
    <col min="12554" max="12555" width="9.81640625" customWidth="1"/>
    <col min="12556" max="12556" width="15" customWidth="1"/>
    <col min="12803" max="12803" width="3.453125" customWidth="1"/>
    <col min="12804" max="12804" width="20" customWidth="1"/>
    <col min="12805" max="12805" width="12.7265625" customWidth="1"/>
    <col min="12806" max="12806" width="13.453125" customWidth="1"/>
    <col min="12807" max="12808" width="9.81640625" customWidth="1"/>
    <col min="12809" max="12809" width="14.453125" customWidth="1"/>
    <col min="12810" max="12811" width="9.81640625" customWidth="1"/>
    <col min="12812" max="12812" width="15" customWidth="1"/>
    <col min="13059" max="13059" width="3.453125" customWidth="1"/>
    <col min="13060" max="13060" width="20" customWidth="1"/>
    <col min="13061" max="13061" width="12.7265625" customWidth="1"/>
    <col min="13062" max="13062" width="13.453125" customWidth="1"/>
    <col min="13063" max="13064" width="9.81640625" customWidth="1"/>
    <col min="13065" max="13065" width="14.453125" customWidth="1"/>
    <col min="13066" max="13067" width="9.81640625" customWidth="1"/>
    <col min="13068" max="13068" width="15" customWidth="1"/>
    <col min="13315" max="13315" width="3.453125" customWidth="1"/>
    <col min="13316" max="13316" width="20" customWidth="1"/>
    <col min="13317" max="13317" width="12.7265625" customWidth="1"/>
    <col min="13318" max="13318" width="13.453125" customWidth="1"/>
    <col min="13319" max="13320" width="9.81640625" customWidth="1"/>
    <col min="13321" max="13321" width="14.453125" customWidth="1"/>
    <col min="13322" max="13323" width="9.81640625" customWidth="1"/>
    <col min="13324" max="13324" width="15" customWidth="1"/>
    <col min="13571" max="13571" width="3.453125" customWidth="1"/>
    <col min="13572" max="13572" width="20" customWidth="1"/>
    <col min="13573" max="13573" width="12.7265625" customWidth="1"/>
    <col min="13574" max="13574" width="13.453125" customWidth="1"/>
    <col min="13575" max="13576" width="9.81640625" customWidth="1"/>
    <col min="13577" max="13577" width="14.453125" customWidth="1"/>
    <col min="13578" max="13579" width="9.81640625" customWidth="1"/>
    <col min="13580" max="13580" width="15" customWidth="1"/>
    <col min="13827" max="13827" width="3.453125" customWidth="1"/>
    <col min="13828" max="13828" width="20" customWidth="1"/>
    <col min="13829" max="13829" width="12.7265625" customWidth="1"/>
    <col min="13830" max="13830" width="13.453125" customWidth="1"/>
    <col min="13831" max="13832" width="9.81640625" customWidth="1"/>
    <col min="13833" max="13833" width="14.453125" customWidth="1"/>
    <col min="13834" max="13835" width="9.81640625" customWidth="1"/>
    <col min="13836" max="13836" width="15" customWidth="1"/>
    <col min="14083" max="14083" width="3.453125" customWidth="1"/>
    <col min="14084" max="14084" width="20" customWidth="1"/>
    <col min="14085" max="14085" width="12.7265625" customWidth="1"/>
    <col min="14086" max="14086" width="13.453125" customWidth="1"/>
    <col min="14087" max="14088" width="9.81640625" customWidth="1"/>
    <col min="14089" max="14089" width="14.453125" customWidth="1"/>
    <col min="14090" max="14091" width="9.81640625" customWidth="1"/>
    <col min="14092" max="14092" width="15" customWidth="1"/>
    <col min="14339" max="14339" width="3.453125" customWidth="1"/>
    <col min="14340" max="14340" width="20" customWidth="1"/>
    <col min="14341" max="14341" width="12.7265625" customWidth="1"/>
    <col min="14342" max="14342" width="13.453125" customWidth="1"/>
    <col min="14343" max="14344" width="9.81640625" customWidth="1"/>
    <col min="14345" max="14345" width="14.453125" customWidth="1"/>
    <col min="14346" max="14347" width="9.81640625" customWidth="1"/>
    <col min="14348" max="14348" width="15" customWidth="1"/>
    <col min="14595" max="14595" width="3.453125" customWidth="1"/>
    <col min="14596" max="14596" width="20" customWidth="1"/>
    <col min="14597" max="14597" width="12.7265625" customWidth="1"/>
    <col min="14598" max="14598" width="13.453125" customWidth="1"/>
    <col min="14599" max="14600" width="9.81640625" customWidth="1"/>
    <col min="14601" max="14601" width="14.453125" customWidth="1"/>
    <col min="14602" max="14603" width="9.81640625" customWidth="1"/>
    <col min="14604" max="14604" width="15" customWidth="1"/>
    <col min="14851" max="14851" width="3.453125" customWidth="1"/>
    <col min="14852" max="14852" width="20" customWidth="1"/>
    <col min="14853" max="14853" width="12.7265625" customWidth="1"/>
    <col min="14854" max="14854" width="13.453125" customWidth="1"/>
    <col min="14855" max="14856" width="9.81640625" customWidth="1"/>
    <col min="14857" max="14857" width="14.453125" customWidth="1"/>
    <col min="14858" max="14859" width="9.81640625" customWidth="1"/>
    <col min="14860" max="14860" width="15" customWidth="1"/>
    <col min="15107" max="15107" width="3.453125" customWidth="1"/>
    <col min="15108" max="15108" width="20" customWidth="1"/>
    <col min="15109" max="15109" width="12.7265625" customWidth="1"/>
    <col min="15110" max="15110" width="13.453125" customWidth="1"/>
    <col min="15111" max="15112" width="9.81640625" customWidth="1"/>
    <col min="15113" max="15113" width="14.453125" customWidth="1"/>
    <col min="15114" max="15115" width="9.81640625" customWidth="1"/>
    <col min="15116" max="15116" width="15" customWidth="1"/>
    <col min="15363" max="15363" width="3.453125" customWidth="1"/>
    <col min="15364" max="15364" width="20" customWidth="1"/>
    <col min="15365" max="15365" width="12.7265625" customWidth="1"/>
    <col min="15366" max="15366" width="13.453125" customWidth="1"/>
    <col min="15367" max="15368" width="9.81640625" customWidth="1"/>
    <col min="15369" max="15369" width="14.453125" customWidth="1"/>
    <col min="15370" max="15371" width="9.81640625" customWidth="1"/>
    <col min="15372" max="15372" width="15" customWidth="1"/>
    <col min="15619" max="15619" width="3.453125" customWidth="1"/>
    <col min="15620" max="15620" width="20" customWidth="1"/>
    <col min="15621" max="15621" width="12.7265625" customWidth="1"/>
    <col min="15622" max="15622" width="13.453125" customWidth="1"/>
    <col min="15623" max="15624" width="9.81640625" customWidth="1"/>
    <col min="15625" max="15625" width="14.453125" customWidth="1"/>
    <col min="15626" max="15627" width="9.81640625" customWidth="1"/>
    <col min="15628" max="15628" width="15" customWidth="1"/>
    <col min="15875" max="15875" width="3.453125" customWidth="1"/>
    <col min="15876" max="15876" width="20" customWidth="1"/>
    <col min="15877" max="15877" width="12.7265625" customWidth="1"/>
    <col min="15878" max="15878" width="13.453125" customWidth="1"/>
    <col min="15879" max="15880" width="9.81640625" customWidth="1"/>
    <col min="15881" max="15881" width="14.453125" customWidth="1"/>
    <col min="15882" max="15883" width="9.81640625" customWidth="1"/>
    <col min="15884" max="15884" width="15" customWidth="1"/>
    <col min="16131" max="16131" width="3.453125" customWidth="1"/>
    <col min="16132" max="16132" width="20" customWidth="1"/>
    <col min="16133" max="16133" width="12.7265625" customWidth="1"/>
    <col min="16134" max="16134" width="13.453125" customWidth="1"/>
    <col min="16135" max="16136" width="9.81640625" customWidth="1"/>
    <col min="16137" max="16137" width="14.453125" customWidth="1"/>
    <col min="16138" max="16139" width="9.81640625" customWidth="1"/>
    <col min="16140" max="16140" width="15" customWidth="1"/>
  </cols>
  <sheetData>
    <row r="1" spans="1:16" ht="14" x14ac:dyDescent="0.3">
      <c r="A1" s="3" t="s">
        <v>13</v>
      </c>
      <c r="B1" s="3"/>
      <c r="C1" s="3"/>
      <c r="E1" s="99"/>
      <c r="F1" s="50"/>
      <c r="G1" s="141"/>
      <c r="H1" s="133"/>
      <c r="I1" s="148"/>
      <c r="J1" s="138"/>
      <c r="K1" s="152"/>
      <c r="L1" s="138"/>
      <c r="M1" s="152"/>
      <c r="N1" s="138"/>
      <c r="O1" s="152"/>
    </row>
    <row r="2" spans="1:16" ht="14" x14ac:dyDescent="0.3">
      <c r="A2" s="3"/>
      <c r="B2" s="3"/>
      <c r="C2" s="3"/>
      <c r="E2" s="99"/>
      <c r="F2" s="122"/>
      <c r="G2" s="141"/>
      <c r="H2" s="134"/>
      <c r="I2" s="149"/>
      <c r="J2" s="138"/>
      <c r="K2" s="152"/>
      <c r="L2" s="138"/>
      <c r="M2" s="152"/>
      <c r="N2" s="138"/>
      <c r="O2" s="152"/>
    </row>
    <row r="3" spans="1:16" ht="14" x14ac:dyDescent="0.3">
      <c r="A3" s="3"/>
      <c r="B3" s="3"/>
      <c r="C3" s="3"/>
      <c r="D3" s="51"/>
      <c r="E3" s="100" t="s">
        <v>39</v>
      </c>
      <c r="F3" s="12"/>
      <c r="G3" s="142"/>
      <c r="H3" s="50"/>
      <c r="I3" s="142"/>
      <c r="J3" s="138"/>
      <c r="K3" s="152"/>
      <c r="L3" s="138"/>
      <c r="M3" s="152"/>
      <c r="N3" s="138"/>
      <c r="O3" s="152"/>
    </row>
    <row r="4" spans="1:16" ht="14" x14ac:dyDescent="0.3">
      <c r="A4" s="3"/>
      <c r="B4" s="3"/>
      <c r="C4" s="3"/>
      <c r="D4" s="51"/>
      <c r="E4" s="100"/>
      <c r="F4" s="12"/>
      <c r="G4" s="142"/>
      <c r="H4" s="50"/>
      <c r="I4" s="141"/>
      <c r="J4" s="133" t="s">
        <v>142</v>
      </c>
      <c r="K4" s="148"/>
      <c r="L4" s="138"/>
      <c r="M4" s="152"/>
      <c r="N4" s="138"/>
      <c r="O4" s="152"/>
    </row>
    <row r="5" spans="1:16" ht="14" x14ac:dyDescent="0.3">
      <c r="A5" s="3" t="s">
        <v>60</v>
      </c>
      <c r="B5" s="3"/>
      <c r="C5" s="3"/>
      <c r="E5" s="99"/>
      <c r="F5" s="50"/>
      <c r="G5" s="176"/>
      <c r="H5" s="177" t="s">
        <v>143</v>
      </c>
      <c r="I5" s="148"/>
      <c r="J5" s="138"/>
      <c r="K5" s="152"/>
      <c r="L5" s="138"/>
      <c r="M5" s="152"/>
      <c r="N5" s="138"/>
      <c r="O5" s="152"/>
    </row>
    <row r="6" spans="1:16" ht="31.5" x14ac:dyDescent="0.3">
      <c r="A6" s="1" t="s">
        <v>0</v>
      </c>
      <c r="B6" s="52" t="s">
        <v>42</v>
      </c>
      <c r="C6" s="53" t="s">
        <v>43</v>
      </c>
      <c r="D6" s="53" t="s">
        <v>44</v>
      </c>
      <c r="E6" s="99"/>
      <c r="F6" s="50"/>
      <c r="G6" s="176"/>
      <c r="H6" s="177" t="s">
        <v>144</v>
      </c>
      <c r="I6" s="148"/>
      <c r="J6" s="138"/>
      <c r="K6" s="152"/>
      <c r="L6" s="138"/>
      <c r="M6" s="152"/>
      <c r="N6" s="138"/>
      <c r="O6" s="152"/>
    </row>
    <row r="7" spans="1:16" ht="42" x14ac:dyDescent="0.3">
      <c r="A7" s="54">
        <v>1</v>
      </c>
      <c r="B7" s="23" t="s">
        <v>45</v>
      </c>
      <c r="C7" s="55">
        <v>5</v>
      </c>
      <c r="D7" s="56">
        <f>C7*2415</f>
        <v>12075</v>
      </c>
      <c r="E7" s="175"/>
      <c r="F7" s="50"/>
      <c r="G7" s="141"/>
      <c r="H7" s="178" t="s">
        <v>145</v>
      </c>
      <c r="I7" s="179"/>
      <c r="J7" s="180"/>
      <c r="K7" s="181"/>
      <c r="L7" s="180"/>
      <c r="M7" s="181"/>
      <c r="N7" s="180"/>
      <c r="O7" s="181"/>
    </row>
    <row r="8" spans="1:16" ht="14" x14ac:dyDescent="0.3">
      <c r="A8" s="3"/>
      <c r="B8" s="3"/>
      <c r="C8" s="3"/>
      <c r="E8" s="99"/>
      <c r="F8" s="50"/>
      <c r="G8" s="141"/>
      <c r="H8" s="133"/>
      <c r="I8" s="148"/>
      <c r="J8" s="138"/>
      <c r="K8" s="152"/>
      <c r="L8" s="138"/>
      <c r="M8" s="152"/>
      <c r="N8" s="138"/>
      <c r="O8" s="152"/>
    </row>
    <row r="9" spans="1:16" ht="14.5" thickBot="1" x14ac:dyDescent="0.35">
      <c r="A9" s="3" t="s">
        <v>61</v>
      </c>
      <c r="B9" s="9"/>
      <c r="C9" s="57"/>
      <c r="D9" s="58"/>
      <c r="E9" s="101"/>
      <c r="F9" s="123"/>
      <c r="G9" s="143"/>
      <c r="H9" s="135"/>
      <c r="I9" s="150"/>
      <c r="J9" s="138"/>
      <c r="K9" s="152"/>
      <c r="L9" s="138"/>
      <c r="M9" s="152"/>
      <c r="N9" s="138"/>
      <c r="O9" s="152"/>
    </row>
    <row r="10" spans="1:16" ht="42.5" thickBot="1" x14ac:dyDescent="0.3">
      <c r="A10" s="1" t="s">
        <v>0</v>
      </c>
      <c r="B10" s="97" t="s">
        <v>42</v>
      </c>
      <c r="C10" s="98" t="s">
        <v>1</v>
      </c>
      <c r="D10" s="53" t="s">
        <v>104</v>
      </c>
      <c r="E10" s="102" t="s">
        <v>124</v>
      </c>
      <c r="F10" s="124" t="s">
        <v>130</v>
      </c>
      <c r="G10" s="144" t="s">
        <v>125</v>
      </c>
      <c r="H10" s="136">
        <v>1</v>
      </c>
      <c r="I10" s="151" t="s">
        <v>126</v>
      </c>
      <c r="J10" s="139">
        <v>2</v>
      </c>
      <c r="K10" s="144" t="s">
        <v>127</v>
      </c>
      <c r="L10" s="140">
        <v>3</v>
      </c>
      <c r="M10" s="151" t="s">
        <v>128</v>
      </c>
      <c r="N10" s="139">
        <v>4</v>
      </c>
      <c r="O10" s="144" t="s">
        <v>129</v>
      </c>
      <c r="P10" s="140">
        <v>5</v>
      </c>
    </row>
    <row r="11" spans="1:16" x14ac:dyDescent="0.3">
      <c r="A11" s="2">
        <v>1</v>
      </c>
      <c r="B11" s="2" t="s">
        <v>105</v>
      </c>
      <c r="C11" s="73" t="s">
        <v>7</v>
      </c>
      <c r="D11" s="59" t="s">
        <v>106</v>
      </c>
      <c r="E11" s="103">
        <f>F11*2932.5</f>
        <v>7419.2249999999995</v>
      </c>
      <c r="F11" s="125">
        <v>2.5299999999999998</v>
      </c>
      <c r="G11" s="145">
        <f>ROUND(E11+E11*7.51%,0)</f>
        <v>7976</v>
      </c>
      <c r="H11" s="119">
        <f t="shared" ref="H11:H68" si="0">F11*107.5%</f>
        <v>2.7197499999999999</v>
      </c>
      <c r="I11" s="145">
        <f>ROUND(G11+G11*5%,0)</f>
        <v>8375</v>
      </c>
      <c r="J11" s="119">
        <f t="shared" ref="J11:J34" si="1">H11*105%</f>
        <v>2.8557375</v>
      </c>
      <c r="K11" s="145">
        <f>ROUND(I11+I11*5.01%,0)</f>
        <v>8795</v>
      </c>
      <c r="L11" s="119">
        <f>J11*105%</f>
        <v>2.9985243750000001</v>
      </c>
      <c r="M11" s="145">
        <f>ROUND(K11+K11*2.511%,0)</f>
        <v>9016</v>
      </c>
      <c r="N11" s="119">
        <f t="shared" ref="N11:N34" si="2">L11*102.5%</f>
        <v>3.0734874843749997</v>
      </c>
      <c r="O11" s="145">
        <f>ROUND(M11+M11*2.5%,0)</f>
        <v>9241</v>
      </c>
      <c r="P11" s="119">
        <f>N11*102.5%</f>
        <v>3.1503246714843747</v>
      </c>
    </row>
    <row r="12" spans="1:16" x14ac:dyDescent="0.3">
      <c r="A12" s="2"/>
      <c r="B12" s="2"/>
      <c r="C12" s="73" t="s">
        <v>7</v>
      </c>
      <c r="D12" s="59" t="s">
        <v>107</v>
      </c>
      <c r="E12" s="103">
        <f t="shared" ref="E12:E75" si="3">F12*2932.5</f>
        <v>6979.3499999999995</v>
      </c>
      <c r="F12" s="125">
        <v>2.38</v>
      </c>
      <c r="G12" s="145">
        <f t="shared" ref="G12:G77" si="4">ROUND(E12+E12*7.51%,0)</f>
        <v>7503</v>
      </c>
      <c r="H12" s="119">
        <f t="shared" si="0"/>
        <v>2.5585</v>
      </c>
      <c r="I12" s="145">
        <f t="shared" ref="I12:I77" si="5">ROUND(G12+G12*5%,0)</f>
        <v>7878</v>
      </c>
      <c r="J12" s="119">
        <f t="shared" si="1"/>
        <v>2.6864250000000003</v>
      </c>
      <c r="K12" s="145">
        <f t="shared" ref="K12:K77" si="6">ROUND(I12+I12*5.01%,0)</f>
        <v>8273</v>
      </c>
      <c r="L12" s="119">
        <f>J12*105%</f>
        <v>2.8207462500000005</v>
      </c>
      <c r="M12" s="145">
        <f t="shared" ref="M12:M77" si="7">ROUND(K12+K12*2.511%,0)</f>
        <v>8481</v>
      </c>
      <c r="N12" s="119">
        <f t="shared" si="2"/>
        <v>2.8912649062500004</v>
      </c>
      <c r="O12" s="145">
        <f t="shared" ref="O12:O77" si="8">ROUND(M12+M12*2.5%,0)</f>
        <v>8693</v>
      </c>
      <c r="P12" s="119">
        <f>N12*102.5%</f>
        <v>2.9635465289062504</v>
      </c>
    </row>
    <row r="13" spans="1:16" x14ac:dyDescent="0.3">
      <c r="A13" s="2"/>
      <c r="B13" s="2"/>
      <c r="C13" s="73" t="s">
        <v>7</v>
      </c>
      <c r="D13" s="59" t="s">
        <v>108</v>
      </c>
      <c r="E13" s="103">
        <f t="shared" si="3"/>
        <v>5982.3</v>
      </c>
      <c r="F13" s="125">
        <v>2.04</v>
      </c>
      <c r="G13" s="145">
        <f t="shared" si="4"/>
        <v>6432</v>
      </c>
      <c r="H13" s="119">
        <f t="shared" si="0"/>
        <v>2.1930000000000001</v>
      </c>
      <c r="I13" s="145">
        <f t="shared" si="5"/>
        <v>6754</v>
      </c>
      <c r="J13" s="119">
        <f t="shared" si="1"/>
        <v>2.3026500000000003</v>
      </c>
      <c r="K13" s="145">
        <f t="shared" si="6"/>
        <v>7092</v>
      </c>
      <c r="L13" s="119">
        <f t="shared" ref="L13:L30" si="9">J13*105%</f>
        <v>2.4177825000000004</v>
      </c>
      <c r="M13" s="145">
        <f t="shared" si="7"/>
        <v>7270</v>
      </c>
      <c r="N13" s="119">
        <f t="shared" si="2"/>
        <v>2.4782270625000002</v>
      </c>
      <c r="O13" s="145">
        <f t="shared" si="8"/>
        <v>7452</v>
      </c>
      <c r="P13" s="119">
        <f t="shared" ref="P13:P30" si="10">N13*102.5%</f>
        <v>2.5401827390625003</v>
      </c>
    </row>
    <row r="14" spans="1:16" ht="50" x14ac:dyDescent="0.3">
      <c r="A14" s="2">
        <v>2</v>
      </c>
      <c r="B14" s="60" t="s">
        <v>62</v>
      </c>
      <c r="C14" s="61" t="s">
        <v>7</v>
      </c>
      <c r="D14" s="72" t="s">
        <v>63</v>
      </c>
      <c r="E14" s="103">
        <f t="shared" si="3"/>
        <v>7184.6250000000009</v>
      </c>
      <c r="F14" s="125">
        <v>2.4500000000000002</v>
      </c>
      <c r="G14" s="145">
        <f t="shared" si="4"/>
        <v>7724</v>
      </c>
      <c r="H14" s="119">
        <f t="shared" si="0"/>
        <v>2.63375</v>
      </c>
      <c r="I14" s="145">
        <f t="shared" si="5"/>
        <v>8110</v>
      </c>
      <c r="J14" s="119">
        <f t="shared" si="1"/>
        <v>2.7654375</v>
      </c>
      <c r="K14" s="145">
        <f t="shared" si="6"/>
        <v>8516</v>
      </c>
      <c r="L14" s="119">
        <f t="shared" si="9"/>
        <v>2.903709375</v>
      </c>
      <c r="M14" s="145">
        <f t="shared" si="7"/>
        <v>8730</v>
      </c>
      <c r="N14" s="119">
        <f t="shared" si="2"/>
        <v>2.9763021093749997</v>
      </c>
      <c r="O14" s="145">
        <f t="shared" si="8"/>
        <v>8948</v>
      </c>
      <c r="P14" s="119">
        <f t="shared" si="10"/>
        <v>3.0507096621093743</v>
      </c>
    </row>
    <row r="15" spans="1:16" x14ac:dyDescent="0.3">
      <c r="A15" s="2"/>
      <c r="B15" s="2"/>
      <c r="C15" s="61" t="s">
        <v>7</v>
      </c>
      <c r="D15" s="72" t="s">
        <v>64</v>
      </c>
      <c r="E15" s="103">
        <f t="shared" si="3"/>
        <v>6744.7499999999991</v>
      </c>
      <c r="F15" s="125">
        <v>2.2999999999999998</v>
      </c>
      <c r="G15" s="145">
        <f t="shared" si="4"/>
        <v>7251</v>
      </c>
      <c r="H15" s="119">
        <f>F15*107.5%</f>
        <v>2.4724999999999997</v>
      </c>
      <c r="I15" s="145">
        <f t="shared" si="5"/>
        <v>7614</v>
      </c>
      <c r="J15" s="119">
        <f t="shared" si="1"/>
        <v>2.5961249999999998</v>
      </c>
      <c r="K15" s="145">
        <f t="shared" si="6"/>
        <v>7995</v>
      </c>
      <c r="L15" s="119">
        <f t="shared" si="9"/>
        <v>2.7259312499999999</v>
      </c>
      <c r="M15" s="145">
        <f t="shared" si="7"/>
        <v>8196</v>
      </c>
      <c r="N15" s="119">
        <f t="shared" si="2"/>
        <v>2.7940795312499995</v>
      </c>
      <c r="O15" s="145">
        <f t="shared" si="8"/>
        <v>8401</v>
      </c>
      <c r="P15" s="119">
        <f t="shared" si="10"/>
        <v>2.8639315195312491</v>
      </c>
    </row>
    <row r="16" spans="1:16" x14ac:dyDescent="0.3">
      <c r="A16" s="2"/>
      <c r="B16" s="159" t="s">
        <v>136</v>
      </c>
      <c r="C16" s="61" t="s">
        <v>7</v>
      </c>
      <c r="D16" s="76" t="s">
        <v>65</v>
      </c>
      <c r="E16" s="103">
        <f t="shared" si="3"/>
        <v>6304.875</v>
      </c>
      <c r="F16" s="125">
        <v>2.15</v>
      </c>
      <c r="G16" s="145">
        <f t="shared" ref="G16:G17" si="11">ROUND(E16+E16*7.51%,0)</f>
        <v>6778</v>
      </c>
      <c r="H16" s="119">
        <f t="shared" ref="H16:H17" si="12">F16*107.5%</f>
        <v>2.3112499999999998</v>
      </c>
      <c r="I16" s="145">
        <f t="shared" ref="I16:I17" si="13">ROUND(G16+G16*5%,0)</f>
        <v>7117</v>
      </c>
      <c r="J16" s="119">
        <f t="shared" ref="J16:J17" si="14">H16*105%</f>
        <v>2.4268125</v>
      </c>
      <c r="K16" s="145">
        <f t="shared" ref="K16:K17" si="15">ROUND(I16+I16*5.01%,0)</f>
        <v>7474</v>
      </c>
      <c r="L16" s="119">
        <f t="shared" ref="L16:L17" si="16">J16*105%</f>
        <v>2.5481531250000002</v>
      </c>
      <c r="M16" s="145">
        <f t="shared" ref="M16:M17" si="17">ROUND(K16+K16*2.511%,0)</f>
        <v>7662</v>
      </c>
      <c r="N16" s="119">
        <f t="shared" ref="N16:N17" si="18">L16*102.5%</f>
        <v>2.6118569531250002</v>
      </c>
      <c r="O16" s="145">
        <f t="shared" ref="O16:O17" si="19">ROUND(M16+M16*2.5%,0)</f>
        <v>7854</v>
      </c>
      <c r="P16" s="119">
        <f t="shared" ref="P16:P17" si="20">N16*102.5%</f>
        <v>2.6771533769531248</v>
      </c>
    </row>
    <row r="17" spans="1:17" x14ac:dyDescent="0.3">
      <c r="A17" s="2"/>
      <c r="B17" s="160" t="s">
        <v>136</v>
      </c>
      <c r="C17" s="61" t="s">
        <v>7</v>
      </c>
      <c r="D17" s="76" t="s">
        <v>66</v>
      </c>
      <c r="E17" s="103">
        <f t="shared" si="3"/>
        <v>5865</v>
      </c>
      <c r="F17" s="125">
        <v>2</v>
      </c>
      <c r="G17" s="145">
        <f t="shared" si="11"/>
        <v>6305</v>
      </c>
      <c r="H17" s="119">
        <f t="shared" si="12"/>
        <v>2.15</v>
      </c>
      <c r="I17" s="145">
        <f t="shared" si="13"/>
        <v>6620</v>
      </c>
      <c r="J17" s="119">
        <f t="shared" si="14"/>
        <v>2.2574999999999998</v>
      </c>
      <c r="K17" s="145">
        <f t="shared" si="15"/>
        <v>6952</v>
      </c>
      <c r="L17" s="119">
        <f t="shared" si="16"/>
        <v>2.3703750000000001</v>
      </c>
      <c r="M17" s="145">
        <f t="shared" si="17"/>
        <v>7127</v>
      </c>
      <c r="N17" s="119">
        <f t="shared" si="18"/>
        <v>2.429634375</v>
      </c>
      <c r="O17" s="145">
        <f t="shared" si="19"/>
        <v>7305</v>
      </c>
      <c r="P17" s="119">
        <f t="shared" si="20"/>
        <v>2.4903752343749996</v>
      </c>
    </row>
    <row r="18" spans="1:17" x14ac:dyDescent="0.3">
      <c r="A18" s="2"/>
      <c r="B18" s="65" t="s">
        <v>137</v>
      </c>
      <c r="C18" s="157" t="s">
        <v>7</v>
      </c>
      <c r="D18" s="68" t="s">
        <v>65</v>
      </c>
      <c r="E18" s="103">
        <f t="shared" si="3"/>
        <v>5747.7</v>
      </c>
      <c r="F18" s="158">
        <v>1.96</v>
      </c>
      <c r="G18" s="146">
        <f t="shared" si="4"/>
        <v>6179</v>
      </c>
      <c r="H18" s="137">
        <f t="shared" si="0"/>
        <v>2.1069999999999998</v>
      </c>
      <c r="I18" s="146">
        <f t="shared" si="5"/>
        <v>6488</v>
      </c>
      <c r="J18" s="137">
        <f t="shared" si="1"/>
        <v>2.2123499999999998</v>
      </c>
      <c r="K18" s="146">
        <f t="shared" si="6"/>
        <v>6813</v>
      </c>
      <c r="L18" s="137">
        <f t="shared" si="9"/>
        <v>2.3229674999999999</v>
      </c>
      <c r="M18" s="146">
        <f t="shared" si="7"/>
        <v>6984</v>
      </c>
      <c r="N18" s="137">
        <f t="shared" si="2"/>
        <v>2.3810416874999998</v>
      </c>
      <c r="O18" s="146">
        <f t="shared" si="8"/>
        <v>7159</v>
      </c>
      <c r="P18" s="137">
        <f t="shared" si="10"/>
        <v>2.4405677296874995</v>
      </c>
    </row>
    <row r="19" spans="1:17" x14ac:dyDescent="0.3">
      <c r="A19" s="2"/>
      <c r="B19" s="156" t="s">
        <v>137</v>
      </c>
      <c r="C19" s="157" t="s">
        <v>7</v>
      </c>
      <c r="D19" s="68" t="s">
        <v>66</v>
      </c>
      <c r="E19" s="103">
        <f t="shared" si="3"/>
        <v>5337.1500000000005</v>
      </c>
      <c r="F19" s="158">
        <v>1.82</v>
      </c>
      <c r="G19" s="146">
        <f t="shared" si="4"/>
        <v>5738</v>
      </c>
      <c r="H19" s="137">
        <f t="shared" si="0"/>
        <v>1.9564999999999999</v>
      </c>
      <c r="I19" s="146">
        <f t="shared" si="5"/>
        <v>6025</v>
      </c>
      <c r="J19" s="137">
        <f t="shared" si="1"/>
        <v>2.054325</v>
      </c>
      <c r="K19" s="146">
        <f t="shared" si="6"/>
        <v>6327</v>
      </c>
      <c r="L19" s="137">
        <f t="shared" si="9"/>
        <v>2.1570412500000002</v>
      </c>
      <c r="M19" s="146">
        <f t="shared" si="7"/>
        <v>6486</v>
      </c>
      <c r="N19" s="137">
        <f t="shared" si="2"/>
        <v>2.2109672812499999</v>
      </c>
      <c r="O19" s="146">
        <f t="shared" si="8"/>
        <v>6648</v>
      </c>
      <c r="P19" s="137">
        <f t="shared" si="10"/>
        <v>2.2662414632812498</v>
      </c>
    </row>
    <row r="20" spans="1:17" ht="39.75" customHeight="1" x14ac:dyDescent="0.3">
      <c r="A20" s="2">
        <v>3</v>
      </c>
      <c r="B20" s="60" t="s">
        <v>138</v>
      </c>
      <c r="C20" s="62" t="s">
        <v>67</v>
      </c>
      <c r="D20" s="72" t="s">
        <v>63</v>
      </c>
      <c r="E20" s="103">
        <f t="shared" si="3"/>
        <v>6011.6249999999991</v>
      </c>
      <c r="F20" s="125">
        <v>2.0499999999999998</v>
      </c>
      <c r="G20" s="145">
        <f t="shared" si="4"/>
        <v>6463</v>
      </c>
      <c r="H20" s="119">
        <f t="shared" si="0"/>
        <v>2.2037499999999999</v>
      </c>
      <c r="I20" s="145">
        <f t="shared" si="5"/>
        <v>6786</v>
      </c>
      <c r="J20" s="119">
        <f t="shared" si="1"/>
        <v>2.3139374999999998</v>
      </c>
      <c r="K20" s="145">
        <f t="shared" si="6"/>
        <v>7126</v>
      </c>
      <c r="L20" s="119">
        <f t="shared" si="9"/>
        <v>2.429634375</v>
      </c>
      <c r="M20" s="145">
        <f t="shared" si="7"/>
        <v>7305</v>
      </c>
      <c r="N20" s="119">
        <f t="shared" si="2"/>
        <v>2.4903752343749996</v>
      </c>
      <c r="O20" s="145">
        <f t="shared" si="8"/>
        <v>7488</v>
      </c>
      <c r="P20" s="119">
        <f t="shared" si="10"/>
        <v>2.5526346152343744</v>
      </c>
    </row>
    <row r="21" spans="1:17" x14ac:dyDescent="0.3">
      <c r="A21" s="2"/>
      <c r="B21" s="161" t="s">
        <v>139</v>
      </c>
      <c r="C21" s="63" t="s">
        <v>67</v>
      </c>
      <c r="D21" s="72" t="s">
        <v>64</v>
      </c>
      <c r="E21" s="103">
        <f t="shared" si="3"/>
        <v>5865</v>
      </c>
      <c r="F21" s="125">
        <v>2</v>
      </c>
      <c r="G21" s="145">
        <f t="shared" si="4"/>
        <v>6305</v>
      </c>
      <c r="H21" s="119">
        <f t="shared" si="0"/>
        <v>2.15</v>
      </c>
      <c r="I21" s="145">
        <f t="shared" si="5"/>
        <v>6620</v>
      </c>
      <c r="J21" s="119">
        <f t="shared" si="1"/>
        <v>2.2574999999999998</v>
      </c>
      <c r="K21" s="145">
        <f t="shared" si="6"/>
        <v>6952</v>
      </c>
      <c r="L21" s="119">
        <f t="shared" si="9"/>
        <v>2.3703750000000001</v>
      </c>
      <c r="M21" s="145">
        <f t="shared" si="7"/>
        <v>7127</v>
      </c>
      <c r="N21" s="119">
        <f t="shared" si="2"/>
        <v>2.429634375</v>
      </c>
      <c r="O21" s="145">
        <f t="shared" si="8"/>
        <v>7305</v>
      </c>
      <c r="P21" s="119">
        <f t="shared" si="10"/>
        <v>2.4903752343749996</v>
      </c>
    </row>
    <row r="22" spans="1:17" x14ac:dyDescent="0.3">
      <c r="A22" s="2"/>
      <c r="B22" s="161" t="s">
        <v>139</v>
      </c>
      <c r="C22" s="63" t="s">
        <v>67</v>
      </c>
      <c r="D22" s="72" t="s">
        <v>65</v>
      </c>
      <c r="E22" s="103">
        <f t="shared" si="3"/>
        <v>5718.375</v>
      </c>
      <c r="F22" s="125">
        <v>1.95</v>
      </c>
      <c r="G22" s="145">
        <f t="shared" si="4"/>
        <v>6148</v>
      </c>
      <c r="H22" s="119">
        <f t="shared" si="0"/>
        <v>2.0962499999999999</v>
      </c>
      <c r="I22" s="145">
        <f t="shared" si="5"/>
        <v>6455</v>
      </c>
      <c r="J22" s="119">
        <f t="shared" si="1"/>
        <v>2.2010624999999999</v>
      </c>
      <c r="K22" s="145">
        <f t="shared" si="6"/>
        <v>6778</v>
      </c>
      <c r="L22" s="119">
        <f t="shared" si="9"/>
        <v>2.3111156250000002</v>
      </c>
      <c r="M22" s="145">
        <f t="shared" si="7"/>
        <v>6948</v>
      </c>
      <c r="N22" s="119">
        <f t="shared" si="2"/>
        <v>2.3688935156249999</v>
      </c>
      <c r="O22" s="145">
        <f t="shared" si="8"/>
        <v>7122</v>
      </c>
      <c r="P22" s="119">
        <f t="shared" si="10"/>
        <v>2.4281158535156249</v>
      </c>
    </row>
    <row r="23" spans="1:17" x14ac:dyDescent="0.3">
      <c r="A23" s="2"/>
      <c r="B23" s="161" t="s">
        <v>139</v>
      </c>
      <c r="C23" s="63" t="s">
        <v>67</v>
      </c>
      <c r="D23" s="72" t="s">
        <v>66</v>
      </c>
      <c r="E23" s="103">
        <f t="shared" si="3"/>
        <v>5571.75</v>
      </c>
      <c r="F23" s="125">
        <v>1.9</v>
      </c>
      <c r="G23" s="145">
        <f t="shared" si="4"/>
        <v>5990</v>
      </c>
      <c r="H23" s="119">
        <f t="shared" si="0"/>
        <v>2.0425</v>
      </c>
      <c r="I23" s="145">
        <f t="shared" si="5"/>
        <v>6290</v>
      </c>
      <c r="J23" s="119">
        <f t="shared" si="1"/>
        <v>2.144625</v>
      </c>
      <c r="K23" s="145">
        <f t="shared" si="6"/>
        <v>6605</v>
      </c>
      <c r="L23" s="119">
        <f t="shared" si="9"/>
        <v>2.2518562499999999</v>
      </c>
      <c r="M23" s="145">
        <f t="shared" si="7"/>
        <v>6771</v>
      </c>
      <c r="N23" s="119">
        <f t="shared" si="2"/>
        <v>2.3081526562499999</v>
      </c>
      <c r="O23" s="145">
        <f t="shared" si="8"/>
        <v>6940</v>
      </c>
      <c r="P23" s="119">
        <f t="shared" si="10"/>
        <v>2.3658564726562497</v>
      </c>
    </row>
    <row r="24" spans="1:17" ht="20" x14ac:dyDescent="0.3">
      <c r="A24" s="2">
        <v>4</v>
      </c>
      <c r="B24" s="2" t="s">
        <v>140</v>
      </c>
      <c r="C24" s="61" t="s">
        <v>9</v>
      </c>
      <c r="D24" s="72" t="s">
        <v>63</v>
      </c>
      <c r="E24" s="103">
        <f t="shared" si="3"/>
        <v>5659.7249999999995</v>
      </c>
      <c r="F24" s="125">
        <v>1.93</v>
      </c>
      <c r="G24" s="145">
        <f t="shared" si="4"/>
        <v>6085</v>
      </c>
      <c r="H24" s="119">
        <f t="shared" si="0"/>
        <v>2.0747499999999999</v>
      </c>
      <c r="I24" s="145">
        <f t="shared" si="5"/>
        <v>6389</v>
      </c>
      <c r="J24" s="119">
        <f t="shared" si="1"/>
        <v>2.1784875000000001</v>
      </c>
      <c r="K24" s="145">
        <f t="shared" si="6"/>
        <v>6709</v>
      </c>
      <c r="L24" s="119">
        <f t="shared" si="9"/>
        <v>2.2874118750000001</v>
      </c>
      <c r="M24" s="145">
        <f t="shared" si="7"/>
        <v>6877</v>
      </c>
      <c r="N24" s="119">
        <f t="shared" si="2"/>
        <v>2.3445971718749998</v>
      </c>
      <c r="O24" s="145">
        <f t="shared" si="8"/>
        <v>7049</v>
      </c>
      <c r="P24" s="119">
        <f t="shared" si="10"/>
        <v>2.4032121011718748</v>
      </c>
    </row>
    <row r="25" spans="1:17" x14ac:dyDescent="0.3">
      <c r="A25" s="2"/>
      <c r="B25" s="161">
        <v>1.89</v>
      </c>
      <c r="C25" s="61" t="s">
        <v>9</v>
      </c>
      <c r="D25" s="72" t="s">
        <v>64</v>
      </c>
      <c r="E25" s="103">
        <f t="shared" si="3"/>
        <v>5542.4249999999993</v>
      </c>
      <c r="F25" s="125">
        <v>1.89</v>
      </c>
      <c r="G25" s="145">
        <f t="shared" si="4"/>
        <v>5959</v>
      </c>
      <c r="H25" s="119">
        <f t="shared" si="0"/>
        <v>2.0317499999999997</v>
      </c>
      <c r="I25" s="145">
        <f t="shared" si="5"/>
        <v>6257</v>
      </c>
      <c r="J25" s="119">
        <f t="shared" si="1"/>
        <v>2.1333374999999997</v>
      </c>
      <c r="K25" s="145">
        <f t="shared" si="6"/>
        <v>6570</v>
      </c>
      <c r="L25" s="119">
        <f t="shared" si="9"/>
        <v>2.2400043749999998</v>
      </c>
      <c r="M25" s="145">
        <f t="shared" si="7"/>
        <v>6735</v>
      </c>
      <c r="N25" s="119">
        <f t="shared" si="2"/>
        <v>2.2960044843749996</v>
      </c>
      <c r="O25" s="145">
        <f t="shared" si="8"/>
        <v>6903</v>
      </c>
      <c r="P25" s="119">
        <f t="shared" si="10"/>
        <v>2.3534045964843742</v>
      </c>
    </row>
    <row r="26" spans="1:17" x14ac:dyDescent="0.3">
      <c r="A26" s="2"/>
      <c r="B26" s="161">
        <v>1.85</v>
      </c>
      <c r="C26" s="61" t="s">
        <v>9</v>
      </c>
      <c r="D26" s="72" t="s">
        <v>65</v>
      </c>
      <c r="E26" s="103">
        <f t="shared" si="3"/>
        <v>5425.125</v>
      </c>
      <c r="F26" s="125">
        <v>1.85</v>
      </c>
      <c r="G26" s="145">
        <f t="shared" si="4"/>
        <v>5833</v>
      </c>
      <c r="H26" s="119">
        <f t="shared" si="0"/>
        <v>1.98875</v>
      </c>
      <c r="I26" s="145">
        <f t="shared" si="5"/>
        <v>6125</v>
      </c>
      <c r="J26" s="119">
        <f t="shared" si="1"/>
        <v>2.0881875000000001</v>
      </c>
      <c r="K26" s="145">
        <f t="shared" si="6"/>
        <v>6432</v>
      </c>
      <c r="L26" s="119">
        <f t="shared" si="9"/>
        <v>2.192596875</v>
      </c>
      <c r="M26" s="145">
        <f t="shared" si="7"/>
        <v>6594</v>
      </c>
      <c r="N26" s="119">
        <f t="shared" si="2"/>
        <v>2.2474117968749998</v>
      </c>
      <c r="O26" s="145">
        <f t="shared" si="8"/>
        <v>6759</v>
      </c>
      <c r="P26" s="119">
        <f t="shared" si="10"/>
        <v>2.3035970917968744</v>
      </c>
    </row>
    <row r="27" spans="1:17" x14ac:dyDescent="0.3">
      <c r="A27" s="2"/>
      <c r="B27" s="161">
        <v>1.8</v>
      </c>
      <c r="C27" s="61" t="s">
        <v>9</v>
      </c>
      <c r="D27" s="72" t="s">
        <v>66</v>
      </c>
      <c r="E27" s="103">
        <f t="shared" si="3"/>
        <v>5278.5</v>
      </c>
      <c r="F27" s="125">
        <v>1.8</v>
      </c>
      <c r="G27" s="145">
        <f t="shared" si="4"/>
        <v>5675</v>
      </c>
      <c r="H27" s="119">
        <f t="shared" si="0"/>
        <v>1.9350000000000001</v>
      </c>
      <c r="I27" s="145">
        <f t="shared" si="5"/>
        <v>5959</v>
      </c>
      <c r="J27" s="119">
        <f t="shared" si="1"/>
        <v>2.0317500000000002</v>
      </c>
      <c r="K27" s="145">
        <f t="shared" si="6"/>
        <v>6258</v>
      </c>
      <c r="L27" s="119">
        <f t="shared" si="9"/>
        <v>2.1333375000000001</v>
      </c>
      <c r="M27" s="145">
        <f t="shared" si="7"/>
        <v>6415</v>
      </c>
      <c r="N27" s="119">
        <f t="shared" si="2"/>
        <v>2.1866709374999997</v>
      </c>
      <c r="O27" s="145">
        <f t="shared" si="8"/>
        <v>6575</v>
      </c>
      <c r="P27" s="119">
        <f t="shared" si="10"/>
        <v>2.2413377109374997</v>
      </c>
    </row>
    <row r="28" spans="1:17" x14ac:dyDescent="0.3">
      <c r="A28" s="2">
        <v>5</v>
      </c>
      <c r="B28" s="2" t="s">
        <v>68</v>
      </c>
      <c r="C28" s="64" t="s">
        <v>69</v>
      </c>
      <c r="D28" s="72"/>
      <c r="E28" s="103">
        <f t="shared" si="3"/>
        <v>5131.875</v>
      </c>
      <c r="F28" s="126">
        <v>1.75</v>
      </c>
      <c r="G28" s="145">
        <f t="shared" si="4"/>
        <v>5517</v>
      </c>
      <c r="H28" s="119">
        <f t="shared" si="0"/>
        <v>1.8812499999999999</v>
      </c>
      <c r="I28" s="145">
        <f t="shared" si="5"/>
        <v>5793</v>
      </c>
      <c r="J28" s="119">
        <f t="shared" si="1"/>
        <v>1.9753125</v>
      </c>
      <c r="K28" s="145">
        <f t="shared" si="6"/>
        <v>6083</v>
      </c>
      <c r="L28" s="119">
        <f t="shared" si="9"/>
        <v>2.0740781250000002</v>
      </c>
      <c r="M28" s="145">
        <f t="shared" si="7"/>
        <v>6236</v>
      </c>
      <c r="N28" s="119">
        <f t="shared" si="2"/>
        <v>2.1259300781250001</v>
      </c>
      <c r="O28" s="145">
        <f t="shared" si="8"/>
        <v>6392</v>
      </c>
      <c r="P28" s="119">
        <f t="shared" si="10"/>
        <v>2.1790783300781249</v>
      </c>
    </row>
    <row r="29" spans="1:17" x14ac:dyDescent="0.3">
      <c r="A29" s="2"/>
      <c r="B29" s="2"/>
      <c r="C29" s="64" t="s">
        <v>70</v>
      </c>
      <c r="D29" s="72" t="s">
        <v>66</v>
      </c>
      <c r="E29" s="103">
        <f t="shared" si="3"/>
        <v>4985.25</v>
      </c>
      <c r="F29" s="127">
        <v>1.7</v>
      </c>
      <c r="G29" s="145">
        <f t="shared" si="4"/>
        <v>5360</v>
      </c>
      <c r="H29" s="119">
        <f t="shared" si="0"/>
        <v>1.8274999999999999</v>
      </c>
      <c r="I29" s="145">
        <f t="shared" si="5"/>
        <v>5628</v>
      </c>
      <c r="J29" s="119">
        <f t="shared" si="1"/>
        <v>1.9188749999999999</v>
      </c>
      <c r="K29" s="145">
        <f t="shared" si="6"/>
        <v>5910</v>
      </c>
      <c r="L29" s="119">
        <f t="shared" si="9"/>
        <v>2.0148187499999999</v>
      </c>
      <c r="M29" s="145">
        <f t="shared" si="7"/>
        <v>6058</v>
      </c>
      <c r="N29" s="119">
        <f t="shared" si="2"/>
        <v>2.0651892187499996</v>
      </c>
      <c r="O29" s="145">
        <f t="shared" si="8"/>
        <v>6209</v>
      </c>
      <c r="P29" s="119">
        <f t="shared" si="10"/>
        <v>2.1168189492187492</v>
      </c>
    </row>
    <row r="30" spans="1:17" x14ac:dyDescent="0.3">
      <c r="A30" s="2">
        <v>6</v>
      </c>
      <c r="B30" s="2" t="s">
        <v>71</v>
      </c>
      <c r="C30" s="64" t="s">
        <v>9</v>
      </c>
      <c r="D30" s="72" t="s">
        <v>72</v>
      </c>
      <c r="E30" s="103">
        <f t="shared" si="3"/>
        <v>5513.0999999999995</v>
      </c>
      <c r="F30" s="127">
        <v>1.88</v>
      </c>
      <c r="G30" s="145">
        <f t="shared" si="4"/>
        <v>5927</v>
      </c>
      <c r="H30" s="119">
        <f t="shared" si="0"/>
        <v>2.0209999999999999</v>
      </c>
      <c r="I30" s="145">
        <f t="shared" si="5"/>
        <v>6223</v>
      </c>
      <c r="J30" s="119">
        <f t="shared" si="1"/>
        <v>2.1220500000000002</v>
      </c>
      <c r="K30" s="145">
        <f t="shared" si="6"/>
        <v>6535</v>
      </c>
      <c r="L30" s="119">
        <f t="shared" si="9"/>
        <v>2.2281525000000002</v>
      </c>
      <c r="M30" s="145">
        <f t="shared" si="7"/>
        <v>6699</v>
      </c>
      <c r="N30" s="119">
        <f t="shared" si="2"/>
        <v>2.2838563125000002</v>
      </c>
      <c r="O30" s="145">
        <f t="shared" si="8"/>
        <v>6866</v>
      </c>
      <c r="P30" s="120">
        <f t="shared" si="10"/>
        <v>2.3409527203125</v>
      </c>
      <c r="Q30" s="106">
        <v>1.73</v>
      </c>
    </row>
    <row r="31" spans="1:17" x14ac:dyDescent="0.3">
      <c r="A31" s="2"/>
      <c r="B31" s="2"/>
      <c r="C31" s="64" t="s">
        <v>9</v>
      </c>
      <c r="D31" s="72" t="s">
        <v>73</v>
      </c>
      <c r="E31" s="103">
        <f t="shared" si="3"/>
        <v>5219.8500000000004</v>
      </c>
      <c r="F31" s="127">
        <v>1.78</v>
      </c>
      <c r="G31" s="145">
        <f t="shared" si="4"/>
        <v>5612</v>
      </c>
      <c r="H31" s="119">
        <f t="shared" si="0"/>
        <v>1.9135</v>
      </c>
      <c r="I31" s="145">
        <f t="shared" si="5"/>
        <v>5893</v>
      </c>
      <c r="J31" s="119">
        <f t="shared" si="1"/>
        <v>2.0091749999999999</v>
      </c>
      <c r="K31" s="145">
        <f t="shared" si="6"/>
        <v>6188</v>
      </c>
      <c r="L31" s="119">
        <f t="shared" ref="L31:L34" si="21">J31*105%</f>
        <v>2.10963375</v>
      </c>
      <c r="M31" s="145">
        <f t="shared" si="7"/>
        <v>6343</v>
      </c>
      <c r="N31" s="119">
        <f t="shared" si="2"/>
        <v>2.1623745937499996</v>
      </c>
      <c r="O31" s="145">
        <f t="shared" si="8"/>
        <v>6502</v>
      </c>
      <c r="P31" s="120">
        <f t="shared" ref="P31:P34" si="22">N31*102.5%</f>
        <v>2.2164339585937496</v>
      </c>
      <c r="Q31" s="106">
        <v>1.63</v>
      </c>
    </row>
    <row r="32" spans="1:17" ht="20" x14ac:dyDescent="0.3">
      <c r="A32" s="2">
        <v>7</v>
      </c>
      <c r="B32" s="2" t="s">
        <v>74</v>
      </c>
      <c r="C32" s="64" t="s">
        <v>70</v>
      </c>
      <c r="D32" s="72"/>
      <c r="E32" s="103">
        <f t="shared" si="3"/>
        <v>4838.625</v>
      </c>
      <c r="F32" s="127">
        <v>1.65</v>
      </c>
      <c r="G32" s="145">
        <f t="shared" si="4"/>
        <v>5202</v>
      </c>
      <c r="H32" s="119">
        <f t="shared" si="0"/>
        <v>1.7737499999999999</v>
      </c>
      <c r="I32" s="145">
        <f t="shared" si="5"/>
        <v>5462</v>
      </c>
      <c r="J32" s="119">
        <f t="shared" si="1"/>
        <v>1.8624375</v>
      </c>
      <c r="K32" s="145">
        <f t="shared" si="6"/>
        <v>5736</v>
      </c>
      <c r="L32" s="119">
        <f t="shared" si="21"/>
        <v>1.955559375</v>
      </c>
      <c r="M32" s="145">
        <f t="shared" si="7"/>
        <v>5880</v>
      </c>
      <c r="N32" s="119">
        <f t="shared" si="2"/>
        <v>2.004448359375</v>
      </c>
      <c r="O32" s="145">
        <f t="shared" si="8"/>
        <v>6027</v>
      </c>
      <c r="P32" s="120">
        <f t="shared" si="22"/>
        <v>2.0545595683593749</v>
      </c>
      <c r="Q32" s="106">
        <v>1.4</v>
      </c>
    </row>
    <row r="33" spans="1:19" x14ac:dyDescent="0.3">
      <c r="A33" s="2"/>
      <c r="B33" s="2"/>
      <c r="C33" s="72"/>
      <c r="D33" s="72" t="s">
        <v>66</v>
      </c>
      <c r="E33" s="103">
        <f t="shared" si="3"/>
        <v>4692</v>
      </c>
      <c r="F33" s="127">
        <v>1.6</v>
      </c>
      <c r="G33" s="145">
        <f t="shared" si="4"/>
        <v>5044</v>
      </c>
      <c r="H33" s="119">
        <f t="shared" si="0"/>
        <v>1.72</v>
      </c>
      <c r="I33" s="145">
        <f t="shared" si="5"/>
        <v>5296</v>
      </c>
      <c r="J33" s="119">
        <f t="shared" si="1"/>
        <v>1.806</v>
      </c>
      <c r="K33" s="145">
        <f t="shared" si="6"/>
        <v>5561</v>
      </c>
      <c r="L33" s="119">
        <f t="shared" si="21"/>
        <v>1.8963000000000001</v>
      </c>
      <c r="M33" s="145">
        <f t="shared" si="7"/>
        <v>5701</v>
      </c>
      <c r="N33" s="119">
        <f t="shared" si="2"/>
        <v>1.9437074999999999</v>
      </c>
      <c r="O33" s="145">
        <f t="shared" si="8"/>
        <v>5844</v>
      </c>
      <c r="P33" s="120">
        <f t="shared" si="22"/>
        <v>1.9923001874999997</v>
      </c>
      <c r="Q33" s="106">
        <v>1.3</v>
      </c>
    </row>
    <row r="34" spans="1:19" ht="30" x14ac:dyDescent="0.3">
      <c r="A34" s="2">
        <v>10</v>
      </c>
      <c r="B34" s="2" t="s">
        <v>113</v>
      </c>
      <c r="C34" s="64" t="s">
        <v>70</v>
      </c>
      <c r="D34" s="72"/>
      <c r="E34" s="103">
        <f t="shared" si="3"/>
        <v>4369.4250000000002</v>
      </c>
      <c r="F34" s="128">
        <v>1.49</v>
      </c>
      <c r="G34" s="145">
        <f>E34*107.5%</f>
        <v>4697.131875</v>
      </c>
      <c r="H34" s="119">
        <f t="shared" si="0"/>
        <v>1.60175</v>
      </c>
      <c r="I34" s="145">
        <f>G34*105%</f>
        <v>4931.9884687499998</v>
      </c>
      <c r="J34" s="119">
        <f t="shared" si="1"/>
        <v>1.6818375000000001</v>
      </c>
      <c r="K34" s="145">
        <f>I34*105%</f>
        <v>5178.5878921875001</v>
      </c>
      <c r="L34" s="119">
        <f t="shared" si="21"/>
        <v>1.7659293750000002</v>
      </c>
      <c r="M34" s="145">
        <f>K34*102.5%</f>
        <v>5308.0525894921875</v>
      </c>
      <c r="N34" s="119">
        <f t="shared" si="2"/>
        <v>1.8100776093750002</v>
      </c>
      <c r="O34" s="145">
        <f>M34*102.5%</f>
        <v>5440.753904229492</v>
      </c>
      <c r="P34" s="120">
        <f t="shared" si="22"/>
        <v>1.8553295496093751</v>
      </c>
      <c r="Q34" s="106">
        <v>1.21</v>
      </c>
      <c r="S34" s="114">
        <v>1.34</v>
      </c>
    </row>
    <row r="35" spans="1:19" x14ac:dyDescent="0.3">
      <c r="A35" s="2">
        <v>11</v>
      </c>
      <c r="B35" s="2" t="s">
        <v>75</v>
      </c>
      <c r="C35" s="64" t="s">
        <v>70</v>
      </c>
      <c r="D35" s="72"/>
      <c r="E35" s="103">
        <f t="shared" si="3"/>
        <v>4369.4250000000002</v>
      </c>
      <c r="F35" s="128">
        <v>1.49</v>
      </c>
      <c r="G35" s="145">
        <f t="shared" ref="G35:G46" si="23">E35*107.5%</f>
        <v>4697.131875</v>
      </c>
      <c r="H35" s="119">
        <f t="shared" ref="H35:H46" si="24">F35*107.5%</f>
        <v>1.60175</v>
      </c>
      <c r="I35" s="145">
        <f t="shared" ref="I35:I46" si="25">G35*105%</f>
        <v>4931.9884687499998</v>
      </c>
      <c r="J35" s="119">
        <f t="shared" ref="J35:J46" si="26">H35*105%</f>
        <v>1.6818375000000001</v>
      </c>
      <c r="K35" s="145">
        <f t="shared" ref="K35:K46" si="27">I35*105%</f>
        <v>5178.5878921875001</v>
      </c>
      <c r="L35" s="119">
        <f t="shared" ref="L35:L46" si="28">J35*105%</f>
        <v>1.7659293750000002</v>
      </c>
      <c r="M35" s="145">
        <f t="shared" ref="M35:M46" si="29">K35*102.5%</f>
        <v>5308.0525894921875</v>
      </c>
      <c r="N35" s="119">
        <f t="shared" ref="N35:N46" si="30">L35*102.5%</f>
        <v>1.8100776093750002</v>
      </c>
      <c r="O35" s="145">
        <f t="shared" ref="O35:O46" si="31">M35*102.5%</f>
        <v>5440.753904229492</v>
      </c>
      <c r="P35" s="120">
        <f t="shared" ref="P35:P46" si="32">N35*102.5%</f>
        <v>1.8553295496093751</v>
      </c>
      <c r="Q35" s="106">
        <v>1.21</v>
      </c>
      <c r="S35" s="114">
        <v>1.34</v>
      </c>
    </row>
    <row r="36" spans="1:19" x14ac:dyDescent="0.3">
      <c r="A36" s="10"/>
      <c r="B36" s="2"/>
      <c r="C36" s="64" t="s">
        <v>70</v>
      </c>
      <c r="D36" s="72" t="s">
        <v>66</v>
      </c>
      <c r="E36" s="103">
        <f t="shared" si="3"/>
        <v>4252.125</v>
      </c>
      <c r="F36" s="129">
        <v>1.45</v>
      </c>
      <c r="G36" s="145">
        <f t="shared" si="23"/>
        <v>4571.0343750000002</v>
      </c>
      <c r="H36" s="119">
        <f t="shared" si="24"/>
        <v>1.5587499999999999</v>
      </c>
      <c r="I36" s="145">
        <f t="shared" si="25"/>
        <v>4799.5860937500001</v>
      </c>
      <c r="J36" s="119">
        <f t="shared" si="26"/>
        <v>1.6366874999999999</v>
      </c>
      <c r="K36" s="145">
        <f t="shared" si="27"/>
        <v>5039.5653984375003</v>
      </c>
      <c r="L36" s="119">
        <f t="shared" si="28"/>
        <v>1.718521875</v>
      </c>
      <c r="M36" s="145">
        <f t="shared" si="29"/>
        <v>5165.5545333984373</v>
      </c>
      <c r="N36" s="119">
        <f t="shared" si="30"/>
        <v>1.7614849218749997</v>
      </c>
      <c r="O36" s="145">
        <f t="shared" si="31"/>
        <v>5294.693396733398</v>
      </c>
      <c r="P36" s="120">
        <f t="shared" si="32"/>
        <v>1.8055220449218745</v>
      </c>
      <c r="Q36" s="106">
        <v>1.18</v>
      </c>
      <c r="S36" s="114">
        <v>1.3</v>
      </c>
    </row>
    <row r="37" spans="1:19" x14ac:dyDescent="0.3">
      <c r="A37" s="2">
        <v>12</v>
      </c>
      <c r="B37" s="2" t="s">
        <v>76</v>
      </c>
      <c r="C37" s="64" t="s">
        <v>70</v>
      </c>
      <c r="D37" s="72" t="s">
        <v>77</v>
      </c>
      <c r="E37" s="103">
        <f t="shared" si="3"/>
        <v>5131.875</v>
      </c>
      <c r="F37" s="129">
        <v>1.75</v>
      </c>
      <c r="G37" s="145">
        <f t="shared" si="23"/>
        <v>5516.765625</v>
      </c>
      <c r="H37" s="119">
        <f t="shared" si="24"/>
        <v>1.8812499999999999</v>
      </c>
      <c r="I37" s="145">
        <f t="shared" si="25"/>
        <v>5792.6039062500004</v>
      </c>
      <c r="J37" s="119">
        <f t="shared" si="26"/>
        <v>1.9753125</v>
      </c>
      <c r="K37" s="145">
        <f t="shared" si="27"/>
        <v>6082.2341015625007</v>
      </c>
      <c r="L37" s="119">
        <f t="shared" si="28"/>
        <v>2.0740781250000002</v>
      </c>
      <c r="M37" s="145">
        <f t="shared" si="29"/>
        <v>6234.2899541015622</v>
      </c>
      <c r="N37" s="119">
        <f t="shared" si="30"/>
        <v>2.1259300781250001</v>
      </c>
      <c r="O37" s="145">
        <f t="shared" si="31"/>
        <v>6390.147202954101</v>
      </c>
      <c r="P37" s="120">
        <f t="shared" si="32"/>
        <v>2.1790783300781249</v>
      </c>
      <c r="Q37" s="107">
        <v>1.4</v>
      </c>
      <c r="S37" s="114">
        <v>1.73</v>
      </c>
    </row>
    <row r="38" spans="1:19" x14ac:dyDescent="0.3">
      <c r="A38" s="2"/>
      <c r="B38" s="2"/>
      <c r="C38" s="64" t="s">
        <v>70</v>
      </c>
      <c r="D38" s="72" t="s">
        <v>78</v>
      </c>
      <c r="E38" s="103">
        <f t="shared" si="3"/>
        <v>4985.25</v>
      </c>
      <c r="F38" s="129">
        <v>1.7</v>
      </c>
      <c r="G38" s="145">
        <f t="shared" si="23"/>
        <v>5359.1437500000002</v>
      </c>
      <c r="H38" s="119">
        <f t="shared" si="24"/>
        <v>1.8274999999999999</v>
      </c>
      <c r="I38" s="145">
        <f t="shared" si="25"/>
        <v>5627.1009375000003</v>
      </c>
      <c r="J38" s="119">
        <f t="shared" si="26"/>
        <v>1.9188749999999999</v>
      </c>
      <c r="K38" s="145">
        <f t="shared" si="27"/>
        <v>5908.4559843750003</v>
      </c>
      <c r="L38" s="119">
        <f t="shared" si="28"/>
        <v>2.0148187499999999</v>
      </c>
      <c r="M38" s="145">
        <f t="shared" si="29"/>
        <v>6056.1673839843752</v>
      </c>
      <c r="N38" s="119">
        <f t="shared" si="30"/>
        <v>2.0651892187499996</v>
      </c>
      <c r="O38" s="145">
        <f t="shared" si="31"/>
        <v>6207.5715685839841</v>
      </c>
      <c r="P38" s="120">
        <f t="shared" si="32"/>
        <v>2.1168189492187492</v>
      </c>
      <c r="Q38" s="107">
        <v>1.36</v>
      </c>
      <c r="S38" s="114">
        <v>1.63</v>
      </c>
    </row>
    <row r="39" spans="1:19" x14ac:dyDescent="0.3">
      <c r="A39" s="2">
        <v>13</v>
      </c>
      <c r="B39" s="65" t="s">
        <v>114</v>
      </c>
      <c r="C39" s="64" t="s">
        <v>70</v>
      </c>
      <c r="D39" s="72" t="s">
        <v>77</v>
      </c>
      <c r="E39" s="103">
        <f t="shared" si="3"/>
        <v>5219.8500000000004</v>
      </c>
      <c r="F39" s="127">
        <v>1.78</v>
      </c>
      <c r="G39" s="145">
        <f t="shared" si="23"/>
        <v>5611.3387499999999</v>
      </c>
      <c r="H39" s="119">
        <f t="shared" si="24"/>
        <v>1.9135</v>
      </c>
      <c r="I39" s="145">
        <f t="shared" si="25"/>
        <v>5891.9056875000006</v>
      </c>
      <c r="J39" s="119">
        <f t="shared" si="26"/>
        <v>2.0091749999999999</v>
      </c>
      <c r="K39" s="145">
        <f t="shared" si="27"/>
        <v>6186.5009718750007</v>
      </c>
      <c r="L39" s="119">
        <f t="shared" si="28"/>
        <v>2.10963375</v>
      </c>
      <c r="M39" s="145">
        <f t="shared" si="29"/>
        <v>6341.1634961718755</v>
      </c>
      <c r="N39" s="119">
        <f t="shared" si="30"/>
        <v>2.1623745937499996</v>
      </c>
      <c r="O39" s="145">
        <f t="shared" si="31"/>
        <v>6499.6925835761722</v>
      </c>
      <c r="P39" s="120">
        <f t="shared" si="32"/>
        <v>2.2164339585937496</v>
      </c>
      <c r="Q39" s="106"/>
      <c r="S39" s="114">
        <v>1.6</v>
      </c>
    </row>
    <row r="40" spans="1:19" x14ac:dyDescent="0.3">
      <c r="A40" s="2"/>
      <c r="B40" s="2"/>
      <c r="C40" s="64" t="s">
        <v>70</v>
      </c>
      <c r="D40" s="72" t="s">
        <v>78</v>
      </c>
      <c r="E40" s="103">
        <f t="shared" si="3"/>
        <v>5131.875</v>
      </c>
      <c r="F40" s="127">
        <v>1.75</v>
      </c>
      <c r="G40" s="145">
        <f t="shared" si="23"/>
        <v>5516.765625</v>
      </c>
      <c r="H40" s="119">
        <f t="shared" si="24"/>
        <v>1.8812499999999999</v>
      </c>
      <c r="I40" s="145">
        <f t="shared" si="25"/>
        <v>5792.6039062500004</v>
      </c>
      <c r="J40" s="119">
        <f t="shared" si="26"/>
        <v>1.9753125</v>
      </c>
      <c r="K40" s="145">
        <f t="shared" si="27"/>
        <v>6082.2341015625007</v>
      </c>
      <c r="L40" s="119">
        <f t="shared" si="28"/>
        <v>2.0740781250000002</v>
      </c>
      <c r="M40" s="145">
        <f t="shared" si="29"/>
        <v>6234.2899541015622</v>
      </c>
      <c r="N40" s="119">
        <f t="shared" si="30"/>
        <v>2.1259300781250001</v>
      </c>
      <c r="O40" s="145">
        <f t="shared" si="31"/>
        <v>6390.147202954101</v>
      </c>
      <c r="P40" s="120">
        <f t="shared" si="32"/>
        <v>2.1790783300781249</v>
      </c>
      <c r="Q40" s="106"/>
      <c r="S40" s="114">
        <v>1.58</v>
      </c>
    </row>
    <row r="41" spans="1:19" x14ac:dyDescent="0.3">
      <c r="A41" s="2">
        <v>14</v>
      </c>
      <c r="B41" s="2" t="s">
        <v>79</v>
      </c>
      <c r="C41" s="64" t="s">
        <v>70</v>
      </c>
      <c r="D41" s="72" t="s">
        <v>77</v>
      </c>
      <c r="E41" s="103">
        <f t="shared" si="3"/>
        <v>4721.3250000000007</v>
      </c>
      <c r="F41" s="129">
        <v>1.61</v>
      </c>
      <c r="G41" s="145">
        <f t="shared" si="23"/>
        <v>5075.4243750000005</v>
      </c>
      <c r="H41" s="119">
        <f t="shared" si="24"/>
        <v>1.73075</v>
      </c>
      <c r="I41" s="145">
        <f t="shared" si="25"/>
        <v>5329.1955937500006</v>
      </c>
      <c r="J41" s="119">
        <f t="shared" si="26"/>
        <v>1.8172875000000002</v>
      </c>
      <c r="K41" s="145">
        <f t="shared" si="27"/>
        <v>5595.6553734375011</v>
      </c>
      <c r="L41" s="119">
        <f t="shared" si="28"/>
        <v>1.9081518750000002</v>
      </c>
      <c r="M41" s="145">
        <f t="shared" si="29"/>
        <v>5735.546757773438</v>
      </c>
      <c r="N41" s="119">
        <f t="shared" si="30"/>
        <v>1.955855671875</v>
      </c>
      <c r="O41" s="145">
        <f t="shared" si="31"/>
        <v>5878.9354267177732</v>
      </c>
      <c r="P41" s="120">
        <f t="shared" si="32"/>
        <v>2.0047520636718748</v>
      </c>
      <c r="Q41" s="107">
        <v>1.3</v>
      </c>
      <c r="S41" s="114">
        <v>1.45</v>
      </c>
    </row>
    <row r="42" spans="1:19" x14ac:dyDescent="0.3">
      <c r="A42" s="2"/>
      <c r="B42" s="2"/>
      <c r="C42" s="64" t="s">
        <v>70</v>
      </c>
      <c r="D42" s="72" t="s">
        <v>78</v>
      </c>
      <c r="E42" s="103">
        <f t="shared" si="3"/>
        <v>4574.7</v>
      </c>
      <c r="F42" s="129">
        <v>1.56</v>
      </c>
      <c r="G42" s="145">
        <f t="shared" si="23"/>
        <v>4917.8024999999998</v>
      </c>
      <c r="H42" s="119">
        <f t="shared" si="24"/>
        <v>1.677</v>
      </c>
      <c r="I42" s="145">
        <f t="shared" si="25"/>
        <v>5163.6926249999997</v>
      </c>
      <c r="J42" s="119">
        <f t="shared" si="26"/>
        <v>1.76085</v>
      </c>
      <c r="K42" s="145">
        <f t="shared" si="27"/>
        <v>5421.8772562499998</v>
      </c>
      <c r="L42" s="119">
        <f t="shared" si="28"/>
        <v>1.8488925</v>
      </c>
      <c r="M42" s="145">
        <f t="shared" si="29"/>
        <v>5557.4241876562492</v>
      </c>
      <c r="N42" s="119">
        <f t="shared" si="30"/>
        <v>1.8951148124999999</v>
      </c>
      <c r="O42" s="145">
        <f t="shared" si="31"/>
        <v>5696.3597923476545</v>
      </c>
      <c r="P42" s="120">
        <f t="shared" si="32"/>
        <v>1.9424926828124998</v>
      </c>
      <c r="Q42" s="107">
        <v>1.26</v>
      </c>
      <c r="S42" s="114">
        <v>1.4</v>
      </c>
    </row>
    <row r="43" spans="1:19" x14ac:dyDescent="0.3">
      <c r="A43" s="2"/>
      <c r="B43" s="2"/>
      <c r="C43" s="64" t="s">
        <v>70</v>
      </c>
      <c r="D43" s="72" t="s">
        <v>80</v>
      </c>
      <c r="E43" s="103">
        <f t="shared" si="3"/>
        <v>4457.3999999999996</v>
      </c>
      <c r="F43" s="129">
        <v>1.52</v>
      </c>
      <c r="G43" s="145">
        <f t="shared" si="23"/>
        <v>4791.704999999999</v>
      </c>
      <c r="H43" s="119">
        <f t="shared" si="24"/>
        <v>1.6339999999999999</v>
      </c>
      <c r="I43" s="145">
        <f t="shared" si="25"/>
        <v>5031.2902499999991</v>
      </c>
      <c r="J43" s="119">
        <f t="shared" si="26"/>
        <v>1.7157</v>
      </c>
      <c r="K43" s="145">
        <f t="shared" si="27"/>
        <v>5282.8547624999992</v>
      </c>
      <c r="L43" s="119">
        <f t="shared" si="28"/>
        <v>1.801485</v>
      </c>
      <c r="M43" s="145">
        <f t="shared" si="29"/>
        <v>5414.926131562499</v>
      </c>
      <c r="N43" s="119">
        <f t="shared" si="30"/>
        <v>1.8465221249999999</v>
      </c>
      <c r="O43" s="145">
        <f t="shared" si="31"/>
        <v>5550.2992848515614</v>
      </c>
      <c r="P43" s="120">
        <f t="shared" si="32"/>
        <v>1.8926851781249998</v>
      </c>
      <c r="Q43" s="107">
        <v>1.24</v>
      </c>
      <c r="S43" s="114">
        <v>1.36</v>
      </c>
    </row>
    <row r="44" spans="1:19" x14ac:dyDescent="0.3">
      <c r="A44" s="2"/>
      <c r="B44" s="2"/>
      <c r="C44" s="64" t="s">
        <v>70</v>
      </c>
      <c r="D44" s="72" t="s">
        <v>81</v>
      </c>
      <c r="E44" s="103">
        <f t="shared" si="3"/>
        <v>4398.75</v>
      </c>
      <c r="F44" s="129">
        <v>1.5</v>
      </c>
      <c r="G44" s="145">
        <f t="shared" si="23"/>
        <v>4728.65625</v>
      </c>
      <c r="H44" s="119">
        <f t="shared" si="24"/>
        <v>1.6124999999999998</v>
      </c>
      <c r="I44" s="145">
        <f t="shared" si="25"/>
        <v>4965.0890625000002</v>
      </c>
      <c r="J44" s="119">
        <f t="shared" si="26"/>
        <v>1.693125</v>
      </c>
      <c r="K44" s="145">
        <f t="shared" si="27"/>
        <v>5213.3435156250007</v>
      </c>
      <c r="L44" s="119">
        <f t="shared" si="28"/>
        <v>1.7777812500000001</v>
      </c>
      <c r="M44" s="145">
        <f t="shared" si="29"/>
        <v>5343.6771035156253</v>
      </c>
      <c r="N44" s="119">
        <f t="shared" si="30"/>
        <v>1.82222578125</v>
      </c>
      <c r="O44" s="145">
        <f t="shared" si="31"/>
        <v>5477.2690311035158</v>
      </c>
      <c r="P44" s="120">
        <f t="shared" si="32"/>
        <v>1.8677814257812499</v>
      </c>
      <c r="Q44" s="107">
        <v>1.22</v>
      </c>
      <c r="S44" s="114">
        <v>1.34</v>
      </c>
    </row>
    <row r="45" spans="1:19" x14ac:dyDescent="0.3">
      <c r="A45" s="2">
        <v>15</v>
      </c>
      <c r="B45" s="2" t="s">
        <v>82</v>
      </c>
      <c r="C45" s="64" t="s">
        <v>70</v>
      </c>
      <c r="D45" s="72" t="s">
        <v>77</v>
      </c>
      <c r="E45" s="103">
        <f t="shared" si="3"/>
        <v>4310.7749999999996</v>
      </c>
      <c r="F45" s="129">
        <v>1.47</v>
      </c>
      <c r="G45" s="145">
        <f t="shared" si="23"/>
        <v>4634.0831249999992</v>
      </c>
      <c r="H45" s="119">
        <f t="shared" si="24"/>
        <v>1.5802499999999999</v>
      </c>
      <c r="I45" s="145">
        <f t="shared" si="25"/>
        <v>4865.7872812499991</v>
      </c>
      <c r="J45" s="119">
        <f t="shared" si="26"/>
        <v>1.6592625000000001</v>
      </c>
      <c r="K45" s="145">
        <f t="shared" si="27"/>
        <v>5109.0766453124988</v>
      </c>
      <c r="L45" s="119">
        <f t="shared" si="28"/>
        <v>1.7422256250000001</v>
      </c>
      <c r="M45" s="145">
        <f t="shared" si="29"/>
        <v>5236.8035614453111</v>
      </c>
      <c r="N45" s="119">
        <f t="shared" si="30"/>
        <v>1.7857812656250001</v>
      </c>
      <c r="O45" s="145">
        <f t="shared" si="31"/>
        <v>5367.7236504814437</v>
      </c>
      <c r="P45" s="120">
        <f t="shared" si="32"/>
        <v>1.8304257972656248</v>
      </c>
      <c r="Q45" s="106">
        <v>1.21</v>
      </c>
      <c r="S45" s="114">
        <v>1.3</v>
      </c>
    </row>
    <row r="46" spans="1:19" x14ac:dyDescent="0.3">
      <c r="A46" s="2"/>
      <c r="B46" s="2"/>
      <c r="C46" s="64" t="s">
        <v>70</v>
      </c>
      <c r="D46" s="72" t="s">
        <v>83</v>
      </c>
      <c r="E46" s="103">
        <f t="shared" si="3"/>
        <v>4252.125</v>
      </c>
      <c r="F46" s="129">
        <v>1.45</v>
      </c>
      <c r="G46" s="145">
        <f t="shared" si="23"/>
        <v>4571.0343750000002</v>
      </c>
      <c r="H46" s="119">
        <f t="shared" si="24"/>
        <v>1.5587499999999999</v>
      </c>
      <c r="I46" s="145">
        <f t="shared" si="25"/>
        <v>4799.5860937500001</v>
      </c>
      <c r="J46" s="119">
        <f t="shared" si="26"/>
        <v>1.6366874999999999</v>
      </c>
      <c r="K46" s="145">
        <f t="shared" si="27"/>
        <v>5039.5653984375003</v>
      </c>
      <c r="L46" s="119">
        <f t="shared" si="28"/>
        <v>1.718521875</v>
      </c>
      <c r="M46" s="145">
        <f t="shared" si="29"/>
        <v>5165.5545333984373</v>
      </c>
      <c r="N46" s="119">
        <f t="shared" si="30"/>
        <v>1.7614849218749997</v>
      </c>
      <c r="O46" s="145">
        <f t="shared" si="31"/>
        <v>5294.693396733398</v>
      </c>
      <c r="P46" s="120">
        <f t="shared" si="32"/>
        <v>1.8055220449218745</v>
      </c>
      <c r="Q46" s="106">
        <v>1.18</v>
      </c>
      <c r="S46" s="114">
        <v>1.28</v>
      </c>
    </row>
    <row r="47" spans="1:19" ht="15.5" x14ac:dyDescent="0.3">
      <c r="A47" s="65"/>
      <c r="B47" s="66" t="s">
        <v>84</v>
      </c>
      <c r="C47" s="67"/>
      <c r="D47" s="68"/>
      <c r="E47" s="103">
        <f t="shared" si="3"/>
        <v>0</v>
      </c>
      <c r="F47" s="125"/>
      <c r="G47" s="145">
        <f t="shared" si="4"/>
        <v>0</v>
      </c>
      <c r="H47" s="119"/>
      <c r="I47" s="145">
        <f t="shared" si="5"/>
        <v>0</v>
      </c>
      <c r="J47" s="119"/>
      <c r="K47" s="145">
        <f t="shared" si="6"/>
        <v>0</v>
      </c>
      <c r="L47" s="119"/>
      <c r="M47" s="145">
        <f t="shared" si="7"/>
        <v>0</v>
      </c>
      <c r="N47" s="119"/>
      <c r="O47" s="145">
        <f t="shared" si="8"/>
        <v>0</v>
      </c>
      <c r="P47" s="119"/>
    </row>
    <row r="48" spans="1:19" x14ac:dyDescent="0.3">
      <c r="A48" s="2">
        <v>17</v>
      </c>
      <c r="B48" s="2" t="s">
        <v>85</v>
      </c>
      <c r="C48" s="64" t="s">
        <v>7</v>
      </c>
      <c r="D48" s="72" t="s">
        <v>6</v>
      </c>
      <c r="E48" s="103">
        <f t="shared" si="3"/>
        <v>7184.6250000000009</v>
      </c>
      <c r="F48" s="127">
        <v>2.4500000000000002</v>
      </c>
      <c r="G48" s="145">
        <f t="shared" si="4"/>
        <v>7724</v>
      </c>
      <c r="H48" s="119">
        <f t="shared" si="0"/>
        <v>2.63375</v>
      </c>
      <c r="I48" s="145">
        <f t="shared" si="5"/>
        <v>8110</v>
      </c>
      <c r="J48" s="119">
        <f t="shared" ref="J48:J68" si="33">H48*105%</f>
        <v>2.7654375</v>
      </c>
      <c r="K48" s="145">
        <f t="shared" si="6"/>
        <v>8516</v>
      </c>
      <c r="L48" s="119">
        <f t="shared" ref="L48:L63" si="34">J48*105%</f>
        <v>2.903709375</v>
      </c>
      <c r="M48" s="145">
        <f t="shared" si="7"/>
        <v>8730</v>
      </c>
      <c r="N48" s="119">
        <f t="shared" ref="N48:N68" si="35">L48*102.5%</f>
        <v>2.9763021093749997</v>
      </c>
      <c r="O48" s="145">
        <f t="shared" si="8"/>
        <v>8948</v>
      </c>
      <c r="P48" s="119">
        <f t="shared" ref="P48:P63" si="36">N48*102.5%</f>
        <v>3.0507096621093743</v>
      </c>
    </row>
    <row r="49" spans="1:16" x14ac:dyDescent="0.3">
      <c r="A49" s="2">
        <v>18</v>
      </c>
      <c r="B49" s="2"/>
      <c r="C49" s="64" t="s">
        <v>7</v>
      </c>
      <c r="D49" s="72" t="s">
        <v>10</v>
      </c>
      <c r="E49" s="103">
        <f t="shared" si="3"/>
        <v>6451.5000000000009</v>
      </c>
      <c r="F49" s="127">
        <v>2.2000000000000002</v>
      </c>
      <c r="G49" s="145">
        <f t="shared" si="4"/>
        <v>6936</v>
      </c>
      <c r="H49" s="119">
        <f t="shared" si="0"/>
        <v>2.3650000000000002</v>
      </c>
      <c r="I49" s="145">
        <f t="shared" si="5"/>
        <v>7283</v>
      </c>
      <c r="J49" s="119">
        <f t="shared" si="33"/>
        <v>2.4832500000000004</v>
      </c>
      <c r="K49" s="145">
        <f t="shared" si="6"/>
        <v>7648</v>
      </c>
      <c r="L49" s="119">
        <f t="shared" si="34"/>
        <v>2.6074125000000006</v>
      </c>
      <c r="M49" s="145">
        <f t="shared" si="7"/>
        <v>7840</v>
      </c>
      <c r="N49" s="119">
        <f t="shared" si="35"/>
        <v>2.6725978125000003</v>
      </c>
      <c r="O49" s="145">
        <f t="shared" si="8"/>
        <v>8036</v>
      </c>
      <c r="P49" s="119">
        <f t="shared" si="36"/>
        <v>2.7394127578125</v>
      </c>
    </row>
    <row r="50" spans="1:16" x14ac:dyDescent="0.3">
      <c r="A50" s="2">
        <v>19</v>
      </c>
      <c r="B50" s="2"/>
      <c r="C50" s="64" t="s">
        <v>7</v>
      </c>
      <c r="D50" s="72" t="s">
        <v>66</v>
      </c>
      <c r="E50" s="103">
        <f t="shared" si="3"/>
        <v>5865</v>
      </c>
      <c r="F50" s="127">
        <v>2</v>
      </c>
      <c r="G50" s="145">
        <f t="shared" si="4"/>
        <v>6305</v>
      </c>
      <c r="H50" s="119">
        <f t="shared" si="0"/>
        <v>2.15</v>
      </c>
      <c r="I50" s="145">
        <f t="shared" si="5"/>
        <v>6620</v>
      </c>
      <c r="J50" s="119">
        <f t="shared" si="33"/>
        <v>2.2574999999999998</v>
      </c>
      <c r="K50" s="145">
        <f t="shared" si="6"/>
        <v>6952</v>
      </c>
      <c r="L50" s="119">
        <f t="shared" si="34"/>
        <v>2.3703750000000001</v>
      </c>
      <c r="M50" s="145">
        <f t="shared" si="7"/>
        <v>7127</v>
      </c>
      <c r="N50" s="119">
        <f t="shared" si="35"/>
        <v>2.429634375</v>
      </c>
      <c r="O50" s="145">
        <f t="shared" si="8"/>
        <v>7305</v>
      </c>
      <c r="P50" s="119">
        <f t="shared" si="36"/>
        <v>2.4903752343749996</v>
      </c>
    </row>
    <row r="51" spans="1:16" x14ac:dyDescent="0.3">
      <c r="A51" s="2">
        <v>20</v>
      </c>
      <c r="B51" s="2" t="s">
        <v>85</v>
      </c>
      <c r="C51" s="64" t="s">
        <v>67</v>
      </c>
      <c r="D51" s="72" t="s">
        <v>10</v>
      </c>
      <c r="E51" s="103">
        <f t="shared" si="3"/>
        <v>5923.65</v>
      </c>
      <c r="F51" s="127">
        <v>2.02</v>
      </c>
      <c r="G51" s="145">
        <f t="shared" si="4"/>
        <v>6369</v>
      </c>
      <c r="H51" s="119">
        <f t="shared" si="0"/>
        <v>2.1715</v>
      </c>
      <c r="I51" s="145">
        <f t="shared" si="5"/>
        <v>6687</v>
      </c>
      <c r="J51" s="119">
        <f t="shared" si="33"/>
        <v>2.2800750000000001</v>
      </c>
      <c r="K51" s="145">
        <f t="shared" si="6"/>
        <v>7022</v>
      </c>
      <c r="L51" s="119">
        <f t="shared" si="34"/>
        <v>2.3940787500000003</v>
      </c>
      <c r="M51" s="145">
        <f t="shared" si="7"/>
        <v>7198</v>
      </c>
      <c r="N51" s="119">
        <f t="shared" si="35"/>
        <v>2.4539307187500001</v>
      </c>
      <c r="O51" s="145">
        <f t="shared" si="8"/>
        <v>7378</v>
      </c>
      <c r="P51" s="119">
        <f t="shared" si="36"/>
        <v>2.5152789867187497</v>
      </c>
    </row>
    <row r="52" spans="1:16" x14ac:dyDescent="0.3">
      <c r="A52" s="2">
        <v>21</v>
      </c>
      <c r="B52" s="2"/>
      <c r="C52" s="64" t="s">
        <v>67</v>
      </c>
      <c r="D52" s="72" t="s">
        <v>8</v>
      </c>
      <c r="E52" s="103">
        <f t="shared" si="3"/>
        <v>5747.7</v>
      </c>
      <c r="F52" s="127">
        <v>1.96</v>
      </c>
      <c r="G52" s="145">
        <f t="shared" si="4"/>
        <v>6179</v>
      </c>
      <c r="H52" s="119">
        <f t="shared" si="0"/>
        <v>2.1069999999999998</v>
      </c>
      <c r="I52" s="145">
        <f t="shared" si="5"/>
        <v>6488</v>
      </c>
      <c r="J52" s="119">
        <f t="shared" si="33"/>
        <v>2.2123499999999998</v>
      </c>
      <c r="K52" s="145">
        <f t="shared" si="6"/>
        <v>6813</v>
      </c>
      <c r="L52" s="119">
        <f t="shared" si="34"/>
        <v>2.3229674999999999</v>
      </c>
      <c r="M52" s="145">
        <f t="shared" si="7"/>
        <v>6984</v>
      </c>
      <c r="N52" s="119">
        <f t="shared" si="35"/>
        <v>2.3810416874999998</v>
      </c>
      <c r="O52" s="145">
        <f t="shared" si="8"/>
        <v>7159</v>
      </c>
      <c r="P52" s="119">
        <f t="shared" si="36"/>
        <v>2.4405677296874995</v>
      </c>
    </row>
    <row r="53" spans="1:16" x14ac:dyDescent="0.3">
      <c r="A53" s="2">
        <v>22</v>
      </c>
      <c r="B53" s="2"/>
      <c r="C53" s="64" t="s">
        <v>67</v>
      </c>
      <c r="D53" s="72" t="s">
        <v>66</v>
      </c>
      <c r="E53" s="103">
        <f t="shared" si="3"/>
        <v>5571.75</v>
      </c>
      <c r="F53" s="127">
        <v>1.9</v>
      </c>
      <c r="G53" s="145">
        <f t="shared" si="4"/>
        <v>5990</v>
      </c>
      <c r="H53" s="119">
        <f t="shared" si="0"/>
        <v>2.0425</v>
      </c>
      <c r="I53" s="145">
        <f t="shared" si="5"/>
        <v>6290</v>
      </c>
      <c r="J53" s="119">
        <f t="shared" si="33"/>
        <v>2.144625</v>
      </c>
      <c r="K53" s="145">
        <f t="shared" si="6"/>
        <v>6605</v>
      </c>
      <c r="L53" s="119">
        <f t="shared" si="34"/>
        <v>2.2518562499999999</v>
      </c>
      <c r="M53" s="145">
        <f t="shared" si="7"/>
        <v>6771</v>
      </c>
      <c r="N53" s="119">
        <f t="shared" si="35"/>
        <v>2.3081526562499999</v>
      </c>
      <c r="O53" s="145">
        <f t="shared" si="8"/>
        <v>6940</v>
      </c>
      <c r="P53" s="119">
        <f t="shared" si="36"/>
        <v>2.3658564726562497</v>
      </c>
    </row>
    <row r="54" spans="1:16" x14ac:dyDescent="0.3">
      <c r="A54" s="2">
        <v>23</v>
      </c>
      <c r="B54" s="2" t="s">
        <v>85</v>
      </c>
      <c r="C54" s="64" t="s">
        <v>9</v>
      </c>
      <c r="D54" s="72" t="s">
        <v>6</v>
      </c>
      <c r="E54" s="103">
        <f t="shared" si="3"/>
        <v>5571.75</v>
      </c>
      <c r="F54" s="127">
        <v>1.9</v>
      </c>
      <c r="G54" s="145">
        <f t="shared" si="4"/>
        <v>5990</v>
      </c>
      <c r="H54" s="119">
        <f t="shared" si="0"/>
        <v>2.0425</v>
      </c>
      <c r="I54" s="145">
        <f t="shared" si="5"/>
        <v>6290</v>
      </c>
      <c r="J54" s="119">
        <f t="shared" si="33"/>
        <v>2.144625</v>
      </c>
      <c r="K54" s="145">
        <f t="shared" si="6"/>
        <v>6605</v>
      </c>
      <c r="L54" s="119">
        <f t="shared" si="34"/>
        <v>2.2518562499999999</v>
      </c>
      <c r="M54" s="145">
        <f t="shared" si="7"/>
        <v>6771</v>
      </c>
      <c r="N54" s="119">
        <f t="shared" si="35"/>
        <v>2.3081526562499999</v>
      </c>
      <c r="O54" s="145">
        <f t="shared" si="8"/>
        <v>6940</v>
      </c>
      <c r="P54" s="119">
        <f t="shared" si="36"/>
        <v>2.3658564726562497</v>
      </c>
    </row>
    <row r="55" spans="1:16" x14ac:dyDescent="0.3">
      <c r="A55" s="2">
        <v>24</v>
      </c>
      <c r="B55" s="2"/>
      <c r="C55" s="64" t="s">
        <v>9</v>
      </c>
      <c r="D55" s="72" t="s">
        <v>10</v>
      </c>
      <c r="E55" s="103">
        <f t="shared" si="3"/>
        <v>5425.125</v>
      </c>
      <c r="F55" s="127">
        <v>1.85</v>
      </c>
      <c r="G55" s="145">
        <f t="shared" si="4"/>
        <v>5833</v>
      </c>
      <c r="H55" s="119">
        <f t="shared" si="0"/>
        <v>1.98875</v>
      </c>
      <c r="I55" s="145">
        <f t="shared" si="5"/>
        <v>6125</v>
      </c>
      <c r="J55" s="119">
        <f t="shared" si="33"/>
        <v>2.0881875000000001</v>
      </c>
      <c r="K55" s="145">
        <f t="shared" si="6"/>
        <v>6432</v>
      </c>
      <c r="L55" s="119">
        <f t="shared" si="34"/>
        <v>2.192596875</v>
      </c>
      <c r="M55" s="145">
        <f t="shared" si="7"/>
        <v>6594</v>
      </c>
      <c r="N55" s="119">
        <f t="shared" si="35"/>
        <v>2.2474117968749998</v>
      </c>
      <c r="O55" s="145">
        <f t="shared" si="8"/>
        <v>6759</v>
      </c>
      <c r="P55" s="119">
        <f t="shared" si="36"/>
        <v>2.3035970917968744</v>
      </c>
    </row>
    <row r="56" spans="1:16" x14ac:dyDescent="0.3">
      <c r="A56" s="2">
        <v>25</v>
      </c>
      <c r="B56" s="2"/>
      <c r="C56" s="64" t="s">
        <v>9</v>
      </c>
      <c r="D56" s="59" t="s">
        <v>66</v>
      </c>
      <c r="E56" s="103">
        <f t="shared" si="3"/>
        <v>5278.5</v>
      </c>
      <c r="F56" s="127">
        <v>1.8</v>
      </c>
      <c r="G56" s="145">
        <f t="shared" si="4"/>
        <v>5675</v>
      </c>
      <c r="H56" s="119">
        <f t="shared" si="0"/>
        <v>1.9350000000000001</v>
      </c>
      <c r="I56" s="145">
        <f t="shared" si="5"/>
        <v>5959</v>
      </c>
      <c r="J56" s="119">
        <f t="shared" si="33"/>
        <v>2.0317500000000002</v>
      </c>
      <c r="K56" s="145">
        <f t="shared" si="6"/>
        <v>6258</v>
      </c>
      <c r="L56" s="119">
        <f t="shared" si="34"/>
        <v>2.1333375000000001</v>
      </c>
      <c r="M56" s="145">
        <f t="shared" si="7"/>
        <v>6415</v>
      </c>
      <c r="N56" s="119">
        <f t="shared" si="35"/>
        <v>2.1866709374999997</v>
      </c>
      <c r="O56" s="145">
        <f t="shared" si="8"/>
        <v>6575</v>
      </c>
      <c r="P56" s="119">
        <f t="shared" si="36"/>
        <v>2.2413377109374997</v>
      </c>
    </row>
    <row r="57" spans="1:16" x14ac:dyDescent="0.3">
      <c r="A57" s="2">
        <v>26</v>
      </c>
      <c r="B57" s="2" t="s">
        <v>86</v>
      </c>
      <c r="C57" s="64" t="s">
        <v>7</v>
      </c>
      <c r="D57" s="59" t="s">
        <v>6</v>
      </c>
      <c r="E57" s="103">
        <f t="shared" si="3"/>
        <v>6275.55</v>
      </c>
      <c r="F57" s="130">
        <v>2.14</v>
      </c>
      <c r="G57" s="145">
        <f t="shared" si="4"/>
        <v>6747</v>
      </c>
      <c r="H57" s="119">
        <f t="shared" si="0"/>
        <v>2.3005</v>
      </c>
      <c r="I57" s="145">
        <f t="shared" si="5"/>
        <v>7084</v>
      </c>
      <c r="J57" s="119">
        <f t="shared" si="33"/>
        <v>2.4155250000000001</v>
      </c>
      <c r="K57" s="145">
        <f t="shared" si="6"/>
        <v>7439</v>
      </c>
      <c r="L57" s="119">
        <f t="shared" si="34"/>
        <v>2.5363012500000002</v>
      </c>
      <c r="M57" s="145">
        <f t="shared" si="7"/>
        <v>7626</v>
      </c>
      <c r="N57" s="119">
        <f t="shared" si="35"/>
        <v>2.5997087812499999</v>
      </c>
      <c r="O57" s="145">
        <f t="shared" si="8"/>
        <v>7817</v>
      </c>
      <c r="P57" s="119">
        <f t="shared" si="36"/>
        <v>2.6647015007812498</v>
      </c>
    </row>
    <row r="58" spans="1:16" x14ac:dyDescent="0.3">
      <c r="A58" s="2">
        <v>27</v>
      </c>
      <c r="B58" s="2"/>
      <c r="C58" s="64" t="s">
        <v>7</v>
      </c>
      <c r="D58" s="72" t="s">
        <v>10</v>
      </c>
      <c r="E58" s="103">
        <f t="shared" si="3"/>
        <v>5865</v>
      </c>
      <c r="F58" s="131">
        <v>2</v>
      </c>
      <c r="G58" s="145">
        <f t="shared" si="4"/>
        <v>6305</v>
      </c>
      <c r="H58" s="119">
        <f t="shared" si="0"/>
        <v>2.15</v>
      </c>
      <c r="I58" s="145">
        <f t="shared" si="5"/>
        <v>6620</v>
      </c>
      <c r="J58" s="119">
        <f t="shared" si="33"/>
        <v>2.2574999999999998</v>
      </c>
      <c r="K58" s="145">
        <f t="shared" si="6"/>
        <v>6952</v>
      </c>
      <c r="L58" s="119">
        <f t="shared" si="34"/>
        <v>2.3703750000000001</v>
      </c>
      <c r="M58" s="145">
        <f t="shared" si="7"/>
        <v>7127</v>
      </c>
      <c r="N58" s="119">
        <f t="shared" si="35"/>
        <v>2.429634375</v>
      </c>
      <c r="O58" s="145">
        <f t="shared" si="8"/>
        <v>7305</v>
      </c>
      <c r="P58" s="119">
        <f t="shared" si="36"/>
        <v>2.4903752343749996</v>
      </c>
    </row>
    <row r="59" spans="1:16" x14ac:dyDescent="0.3">
      <c r="A59" s="2">
        <v>28</v>
      </c>
      <c r="B59" s="2"/>
      <c r="C59" s="64" t="s">
        <v>7</v>
      </c>
      <c r="D59" s="72" t="s">
        <v>8</v>
      </c>
      <c r="E59" s="103">
        <f t="shared" si="3"/>
        <v>5630.4</v>
      </c>
      <c r="F59" s="131">
        <v>1.92</v>
      </c>
      <c r="G59" s="145">
        <f t="shared" si="4"/>
        <v>6053</v>
      </c>
      <c r="H59" s="119">
        <f t="shared" si="0"/>
        <v>2.0640000000000001</v>
      </c>
      <c r="I59" s="145">
        <f t="shared" si="5"/>
        <v>6356</v>
      </c>
      <c r="J59" s="119">
        <f t="shared" si="33"/>
        <v>2.1672000000000002</v>
      </c>
      <c r="K59" s="145">
        <f t="shared" si="6"/>
        <v>6674</v>
      </c>
      <c r="L59" s="119">
        <f t="shared" si="34"/>
        <v>2.2755600000000005</v>
      </c>
      <c r="M59" s="145">
        <f t="shared" si="7"/>
        <v>6842</v>
      </c>
      <c r="N59" s="119">
        <f t="shared" si="35"/>
        <v>2.3324490000000004</v>
      </c>
      <c r="O59" s="145">
        <f t="shared" si="8"/>
        <v>7013</v>
      </c>
      <c r="P59" s="119">
        <f t="shared" si="36"/>
        <v>2.3907602250000002</v>
      </c>
    </row>
    <row r="60" spans="1:16" x14ac:dyDescent="0.3">
      <c r="A60" s="2">
        <v>29</v>
      </c>
      <c r="B60" s="2"/>
      <c r="C60" s="64" t="s">
        <v>7</v>
      </c>
      <c r="D60" s="72" t="s">
        <v>87</v>
      </c>
      <c r="E60" s="103">
        <f t="shared" si="3"/>
        <v>5337.1500000000005</v>
      </c>
      <c r="F60" s="131">
        <v>1.82</v>
      </c>
      <c r="G60" s="145">
        <f t="shared" si="4"/>
        <v>5738</v>
      </c>
      <c r="H60" s="119">
        <f t="shared" si="0"/>
        <v>1.9564999999999999</v>
      </c>
      <c r="I60" s="145">
        <f t="shared" si="5"/>
        <v>6025</v>
      </c>
      <c r="J60" s="119">
        <f t="shared" si="33"/>
        <v>2.054325</v>
      </c>
      <c r="K60" s="145">
        <f t="shared" si="6"/>
        <v>6327</v>
      </c>
      <c r="L60" s="119">
        <f t="shared" si="34"/>
        <v>2.1570412500000002</v>
      </c>
      <c r="M60" s="145">
        <f t="shared" si="7"/>
        <v>6486</v>
      </c>
      <c r="N60" s="119">
        <f t="shared" si="35"/>
        <v>2.2109672812499999</v>
      </c>
      <c r="O60" s="145">
        <f t="shared" si="8"/>
        <v>6648</v>
      </c>
      <c r="P60" s="119">
        <f t="shared" si="36"/>
        <v>2.2662414632812498</v>
      </c>
    </row>
    <row r="61" spans="1:16" x14ac:dyDescent="0.3">
      <c r="A61" s="2">
        <v>30</v>
      </c>
      <c r="B61" s="2" t="s">
        <v>86</v>
      </c>
      <c r="C61" s="64" t="s">
        <v>11</v>
      </c>
      <c r="D61" s="72" t="s">
        <v>88</v>
      </c>
      <c r="E61" s="103">
        <f t="shared" si="3"/>
        <v>5630.4</v>
      </c>
      <c r="F61" s="131">
        <v>1.92</v>
      </c>
      <c r="G61" s="145">
        <f t="shared" si="4"/>
        <v>6053</v>
      </c>
      <c r="H61" s="119">
        <f t="shared" si="0"/>
        <v>2.0640000000000001</v>
      </c>
      <c r="I61" s="145">
        <f t="shared" si="5"/>
        <v>6356</v>
      </c>
      <c r="J61" s="119">
        <f t="shared" si="33"/>
        <v>2.1672000000000002</v>
      </c>
      <c r="K61" s="145">
        <f t="shared" si="6"/>
        <v>6674</v>
      </c>
      <c r="L61" s="119">
        <f t="shared" si="34"/>
        <v>2.2755600000000005</v>
      </c>
      <c r="M61" s="145">
        <f t="shared" si="7"/>
        <v>6842</v>
      </c>
      <c r="N61" s="119">
        <f t="shared" si="35"/>
        <v>2.3324490000000004</v>
      </c>
      <c r="O61" s="145">
        <f t="shared" si="8"/>
        <v>7013</v>
      </c>
      <c r="P61" s="119">
        <f t="shared" si="36"/>
        <v>2.3907602250000002</v>
      </c>
    </row>
    <row r="62" spans="1:16" x14ac:dyDescent="0.3">
      <c r="A62" s="2">
        <v>31</v>
      </c>
      <c r="B62" s="2"/>
      <c r="C62" s="64" t="s">
        <v>11</v>
      </c>
      <c r="D62" s="72" t="s">
        <v>89</v>
      </c>
      <c r="E62" s="103">
        <f t="shared" si="3"/>
        <v>5454.4500000000007</v>
      </c>
      <c r="F62" s="131">
        <v>1.86</v>
      </c>
      <c r="G62" s="145">
        <f t="shared" si="4"/>
        <v>5864</v>
      </c>
      <c r="H62" s="119">
        <f t="shared" si="0"/>
        <v>1.9995000000000001</v>
      </c>
      <c r="I62" s="145">
        <f t="shared" si="5"/>
        <v>6157</v>
      </c>
      <c r="J62" s="119">
        <f t="shared" si="33"/>
        <v>2.099475</v>
      </c>
      <c r="K62" s="145">
        <f t="shared" si="6"/>
        <v>6465</v>
      </c>
      <c r="L62" s="119">
        <f t="shared" si="34"/>
        <v>2.2044487500000001</v>
      </c>
      <c r="M62" s="145">
        <f t="shared" si="7"/>
        <v>6627</v>
      </c>
      <c r="N62" s="119">
        <f t="shared" si="35"/>
        <v>2.2595599687500001</v>
      </c>
      <c r="O62" s="145">
        <f t="shared" si="8"/>
        <v>6793</v>
      </c>
      <c r="P62" s="119">
        <f t="shared" si="36"/>
        <v>2.3160489679687499</v>
      </c>
    </row>
    <row r="63" spans="1:16" x14ac:dyDescent="0.3">
      <c r="A63" s="2">
        <v>32</v>
      </c>
      <c r="B63" s="2"/>
      <c r="C63" s="64" t="s">
        <v>11</v>
      </c>
      <c r="D63" s="72" t="s">
        <v>90</v>
      </c>
      <c r="E63" s="103">
        <f t="shared" si="3"/>
        <v>5190.5249999999996</v>
      </c>
      <c r="F63" s="131">
        <v>1.77</v>
      </c>
      <c r="G63" s="145">
        <f t="shared" si="4"/>
        <v>5580</v>
      </c>
      <c r="H63" s="119">
        <f t="shared" si="0"/>
        <v>1.9027499999999999</v>
      </c>
      <c r="I63" s="145">
        <f t="shared" si="5"/>
        <v>5859</v>
      </c>
      <c r="J63" s="119">
        <f t="shared" si="33"/>
        <v>1.9978875</v>
      </c>
      <c r="K63" s="145">
        <f t="shared" si="6"/>
        <v>6153</v>
      </c>
      <c r="L63" s="119">
        <f t="shared" si="34"/>
        <v>2.0977818749999999</v>
      </c>
      <c r="M63" s="145">
        <f t="shared" si="7"/>
        <v>6308</v>
      </c>
      <c r="N63" s="119">
        <f t="shared" si="35"/>
        <v>2.1502264218749998</v>
      </c>
      <c r="O63" s="145">
        <f t="shared" si="8"/>
        <v>6466</v>
      </c>
      <c r="P63" s="119">
        <f t="shared" si="36"/>
        <v>2.2039820824218745</v>
      </c>
    </row>
    <row r="64" spans="1:16" x14ac:dyDescent="0.3">
      <c r="A64" s="2">
        <v>33</v>
      </c>
      <c r="B64" s="2"/>
      <c r="C64" s="64" t="s">
        <v>11</v>
      </c>
      <c r="D64" s="72" t="s">
        <v>87</v>
      </c>
      <c r="E64" s="103">
        <f t="shared" si="3"/>
        <v>5073.2250000000004</v>
      </c>
      <c r="F64" s="131">
        <v>1.73</v>
      </c>
      <c r="G64" s="145">
        <f t="shared" si="4"/>
        <v>5454</v>
      </c>
      <c r="H64" s="119">
        <f t="shared" si="0"/>
        <v>1.85975</v>
      </c>
      <c r="I64" s="145">
        <f t="shared" si="5"/>
        <v>5727</v>
      </c>
      <c r="J64" s="119">
        <f t="shared" si="33"/>
        <v>1.9527375</v>
      </c>
      <c r="K64" s="145">
        <f t="shared" si="6"/>
        <v>6014</v>
      </c>
      <c r="L64" s="119">
        <f t="shared" ref="L64:L68" si="37">J64*105%</f>
        <v>2.0503743750000001</v>
      </c>
      <c r="M64" s="145">
        <f t="shared" si="7"/>
        <v>6165</v>
      </c>
      <c r="N64" s="119">
        <f t="shared" si="35"/>
        <v>2.101633734375</v>
      </c>
      <c r="O64" s="145">
        <f t="shared" si="8"/>
        <v>6319</v>
      </c>
      <c r="P64" s="119">
        <f t="shared" ref="P64:P68" si="38">N64*102.5%</f>
        <v>2.1541745777343748</v>
      </c>
    </row>
    <row r="65" spans="1:21" x14ac:dyDescent="0.3">
      <c r="A65" s="2">
        <v>34</v>
      </c>
      <c r="B65" s="2" t="s">
        <v>86</v>
      </c>
      <c r="C65" s="64" t="s">
        <v>9</v>
      </c>
      <c r="D65" s="72" t="s">
        <v>91</v>
      </c>
      <c r="E65" s="103">
        <f t="shared" si="3"/>
        <v>5278.5</v>
      </c>
      <c r="F65" s="131">
        <v>1.8</v>
      </c>
      <c r="G65" s="145">
        <f t="shared" si="4"/>
        <v>5675</v>
      </c>
      <c r="H65" s="119">
        <f t="shared" si="0"/>
        <v>1.9350000000000001</v>
      </c>
      <c r="I65" s="145">
        <f t="shared" si="5"/>
        <v>5959</v>
      </c>
      <c r="J65" s="119">
        <f t="shared" si="33"/>
        <v>2.0317500000000002</v>
      </c>
      <c r="K65" s="145">
        <f t="shared" si="6"/>
        <v>6258</v>
      </c>
      <c r="L65" s="119">
        <f t="shared" si="37"/>
        <v>2.1333375000000001</v>
      </c>
      <c r="M65" s="145">
        <f t="shared" si="7"/>
        <v>6415</v>
      </c>
      <c r="N65" s="119">
        <f t="shared" si="35"/>
        <v>2.1866709374999997</v>
      </c>
      <c r="O65" s="145">
        <f t="shared" si="8"/>
        <v>6575</v>
      </c>
      <c r="P65" s="119">
        <f t="shared" si="38"/>
        <v>2.2413377109374997</v>
      </c>
    </row>
    <row r="66" spans="1:21" x14ac:dyDescent="0.3">
      <c r="A66" s="2">
        <v>35</v>
      </c>
      <c r="B66" s="2"/>
      <c r="C66" s="64" t="s">
        <v>9</v>
      </c>
      <c r="D66" s="72" t="s">
        <v>88</v>
      </c>
      <c r="E66" s="103">
        <f t="shared" si="3"/>
        <v>5190.5249999999996</v>
      </c>
      <c r="F66" s="131">
        <v>1.77</v>
      </c>
      <c r="G66" s="145">
        <f t="shared" si="4"/>
        <v>5580</v>
      </c>
      <c r="H66" s="119">
        <f t="shared" si="0"/>
        <v>1.9027499999999999</v>
      </c>
      <c r="I66" s="145">
        <f t="shared" si="5"/>
        <v>5859</v>
      </c>
      <c r="J66" s="119">
        <f t="shared" si="33"/>
        <v>1.9978875</v>
      </c>
      <c r="K66" s="145">
        <f t="shared" si="6"/>
        <v>6153</v>
      </c>
      <c r="L66" s="119">
        <f t="shared" si="37"/>
        <v>2.0977818749999999</v>
      </c>
      <c r="M66" s="145">
        <f t="shared" si="7"/>
        <v>6308</v>
      </c>
      <c r="N66" s="119">
        <f t="shared" si="35"/>
        <v>2.1502264218749998</v>
      </c>
      <c r="O66" s="145">
        <f t="shared" si="8"/>
        <v>6466</v>
      </c>
      <c r="P66" s="119">
        <f t="shared" si="38"/>
        <v>2.2039820824218745</v>
      </c>
    </row>
    <row r="67" spans="1:21" x14ac:dyDescent="0.3">
      <c r="A67" s="2">
        <v>36</v>
      </c>
      <c r="B67" s="2"/>
      <c r="C67" s="64" t="s">
        <v>9</v>
      </c>
      <c r="D67" s="72" t="s">
        <v>89</v>
      </c>
      <c r="E67" s="103">
        <f t="shared" si="3"/>
        <v>5073.2250000000004</v>
      </c>
      <c r="F67" s="131">
        <v>1.73</v>
      </c>
      <c r="G67" s="145">
        <f t="shared" si="4"/>
        <v>5454</v>
      </c>
      <c r="H67" s="119">
        <f t="shared" si="0"/>
        <v>1.85975</v>
      </c>
      <c r="I67" s="145">
        <f t="shared" si="5"/>
        <v>5727</v>
      </c>
      <c r="J67" s="119">
        <f t="shared" si="33"/>
        <v>1.9527375</v>
      </c>
      <c r="K67" s="145">
        <f t="shared" si="6"/>
        <v>6014</v>
      </c>
      <c r="L67" s="119">
        <f t="shared" si="37"/>
        <v>2.0503743750000001</v>
      </c>
      <c r="M67" s="145">
        <f t="shared" si="7"/>
        <v>6165</v>
      </c>
      <c r="N67" s="119">
        <f t="shared" si="35"/>
        <v>2.101633734375</v>
      </c>
      <c r="O67" s="145">
        <f t="shared" si="8"/>
        <v>6319</v>
      </c>
      <c r="P67" s="119">
        <f t="shared" si="38"/>
        <v>2.1541745777343748</v>
      </c>
    </row>
    <row r="68" spans="1:21" x14ac:dyDescent="0.3">
      <c r="A68" s="2">
        <v>37</v>
      </c>
      <c r="B68" s="2"/>
      <c r="C68" s="64" t="s">
        <v>9</v>
      </c>
      <c r="D68" s="72" t="s">
        <v>87</v>
      </c>
      <c r="E68" s="103">
        <f t="shared" si="3"/>
        <v>4867.95</v>
      </c>
      <c r="F68" s="131">
        <v>1.66</v>
      </c>
      <c r="G68" s="145">
        <f t="shared" si="4"/>
        <v>5234</v>
      </c>
      <c r="H68" s="119">
        <f t="shared" si="0"/>
        <v>1.7844999999999998</v>
      </c>
      <c r="I68" s="145">
        <f t="shared" si="5"/>
        <v>5496</v>
      </c>
      <c r="J68" s="119">
        <f t="shared" si="33"/>
        <v>1.8737249999999999</v>
      </c>
      <c r="K68" s="145">
        <f t="shared" si="6"/>
        <v>5771</v>
      </c>
      <c r="L68" s="119">
        <f t="shared" si="37"/>
        <v>1.9674112499999998</v>
      </c>
      <c r="M68" s="145">
        <f t="shared" si="7"/>
        <v>5916</v>
      </c>
      <c r="N68" s="119">
        <f t="shared" si="35"/>
        <v>2.0165965312499998</v>
      </c>
      <c r="O68" s="145">
        <f t="shared" si="8"/>
        <v>6064</v>
      </c>
      <c r="P68" s="119">
        <f t="shared" si="38"/>
        <v>2.0670114445312495</v>
      </c>
      <c r="Q68" s="108" t="s">
        <v>131</v>
      </c>
      <c r="R68" s="108" t="s">
        <v>132</v>
      </c>
      <c r="S68" s="115" t="s">
        <v>133</v>
      </c>
      <c r="T68" s="108" t="s">
        <v>123</v>
      </c>
    </row>
    <row r="69" spans="1:21" x14ac:dyDescent="0.3">
      <c r="A69" s="2">
        <v>38</v>
      </c>
      <c r="B69" s="2" t="s">
        <v>92</v>
      </c>
      <c r="C69" s="64" t="s">
        <v>7</v>
      </c>
      <c r="D69" s="76" t="s">
        <v>5</v>
      </c>
      <c r="E69" s="103">
        <f t="shared" si="3"/>
        <v>14369.250000000002</v>
      </c>
      <c r="F69" s="131">
        <v>4.9000000000000004</v>
      </c>
      <c r="G69" s="145">
        <f t="shared" si="4"/>
        <v>15448</v>
      </c>
      <c r="H69" s="119">
        <f t="shared" ref="H69:H77" si="39">F69*107.5%</f>
        <v>5.2675000000000001</v>
      </c>
      <c r="I69" s="145">
        <f t="shared" si="5"/>
        <v>16220</v>
      </c>
      <c r="J69" s="119">
        <f t="shared" ref="J69:J77" si="40">H69*105%</f>
        <v>5.530875</v>
      </c>
      <c r="K69" s="145">
        <f t="shared" si="6"/>
        <v>17033</v>
      </c>
      <c r="L69" s="119">
        <f t="shared" ref="L69:L77" si="41">J69*105%</f>
        <v>5.8074187500000001</v>
      </c>
      <c r="M69" s="145">
        <f t="shared" si="7"/>
        <v>17461</v>
      </c>
      <c r="N69" s="119">
        <f t="shared" ref="N69:N77" si="42">L69*102.5%</f>
        <v>5.9526042187499995</v>
      </c>
      <c r="O69" s="145">
        <f t="shared" si="8"/>
        <v>17898</v>
      </c>
      <c r="P69" s="119">
        <f t="shared" ref="P69:P77" si="43">N69*102.5%</f>
        <v>6.1014193242187487</v>
      </c>
      <c r="Q69" s="109"/>
      <c r="R69" s="110" t="s">
        <v>134</v>
      </c>
      <c r="S69" s="116">
        <v>0.25</v>
      </c>
      <c r="T69" s="109"/>
    </row>
    <row r="70" spans="1:21" x14ac:dyDescent="0.3">
      <c r="A70" s="65">
        <v>39</v>
      </c>
      <c r="B70" s="65" t="s">
        <v>92</v>
      </c>
      <c r="C70" s="67" t="s">
        <v>7</v>
      </c>
      <c r="D70" s="68" t="s">
        <v>111</v>
      </c>
      <c r="E70" s="103">
        <f t="shared" si="3"/>
        <v>11378.1</v>
      </c>
      <c r="F70" s="132">
        <v>3.88</v>
      </c>
      <c r="G70" s="146">
        <f t="shared" si="4"/>
        <v>12233</v>
      </c>
      <c r="H70" s="137">
        <f t="shared" si="39"/>
        <v>4.1709999999999994</v>
      </c>
      <c r="I70" s="146">
        <f t="shared" si="5"/>
        <v>12845</v>
      </c>
      <c r="J70" s="137">
        <f t="shared" si="40"/>
        <v>4.3795499999999992</v>
      </c>
      <c r="K70" s="146">
        <f t="shared" si="6"/>
        <v>13489</v>
      </c>
      <c r="L70" s="137">
        <f t="shared" si="41"/>
        <v>4.5985274999999994</v>
      </c>
      <c r="M70" s="146">
        <f t="shared" si="7"/>
        <v>13828</v>
      </c>
      <c r="N70" s="137">
        <f t="shared" si="42"/>
        <v>4.7134906874999993</v>
      </c>
      <c r="O70" s="146">
        <f t="shared" si="8"/>
        <v>14174</v>
      </c>
      <c r="P70" s="137">
        <f t="shared" si="43"/>
        <v>4.8313279546874988</v>
      </c>
      <c r="Q70" s="92">
        <f>O70*105%</f>
        <v>14882.7</v>
      </c>
      <c r="R70" s="91">
        <f>Q70/4</f>
        <v>3720.6750000000002</v>
      </c>
      <c r="S70" s="70">
        <v>87</v>
      </c>
      <c r="T70" s="91">
        <f>R70+S70</f>
        <v>3807.6750000000002</v>
      </c>
      <c r="U70" s="69">
        <f>T70*58.5%</f>
        <v>2227.4898749999998</v>
      </c>
    </row>
    <row r="71" spans="1:21" x14ac:dyDescent="0.3">
      <c r="A71" s="2">
        <v>40</v>
      </c>
      <c r="B71" s="2" t="s">
        <v>92</v>
      </c>
      <c r="C71" s="64" t="s">
        <v>7</v>
      </c>
      <c r="D71" s="76"/>
      <c r="E71" s="103">
        <f t="shared" si="3"/>
        <v>7360.5749999999998</v>
      </c>
      <c r="F71" s="131">
        <v>2.5099999999999998</v>
      </c>
      <c r="G71" s="145">
        <f t="shared" si="4"/>
        <v>7913</v>
      </c>
      <c r="H71" s="119">
        <f t="shared" si="39"/>
        <v>2.6982499999999998</v>
      </c>
      <c r="I71" s="145">
        <f t="shared" si="5"/>
        <v>8309</v>
      </c>
      <c r="J71" s="119">
        <f t="shared" si="40"/>
        <v>2.8331624999999998</v>
      </c>
      <c r="K71" s="145">
        <f t="shared" si="6"/>
        <v>8725</v>
      </c>
      <c r="L71" s="119">
        <f t="shared" si="41"/>
        <v>2.974820625</v>
      </c>
      <c r="M71" s="145">
        <f t="shared" si="7"/>
        <v>8944</v>
      </c>
      <c r="N71" s="119">
        <f t="shared" si="42"/>
        <v>3.0491911406249996</v>
      </c>
      <c r="O71" s="145">
        <f t="shared" si="8"/>
        <v>9168</v>
      </c>
      <c r="P71" s="119">
        <f t="shared" si="43"/>
        <v>3.1254209191406241</v>
      </c>
    </row>
    <row r="72" spans="1:21" x14ac:dyDescent="0.3">
      <c r="A72" s="2">
        <v>41</v>
      </c>
      <c r="B72" s="2" t="s">
        <v>112</v>
      </c>
      <c r="C72" s="64" t="s">
        <v>11</v>
      </c>
      <c r="D72" s="76" t="s">
        <v>93</v>
      </c>
      <c r="E72" s="103">
        <f t="shared" si="3"/>
        <v>5571.75</v>
      </c>
      <c r="F72" s="132">
        <v>1.9</v>
      </c>
      <c r="G72" s="145">
        <f t="shared" si="4"/>
        <v>5990</v>
      </c>
      <c r="H72" s="119">
        <f t="shared" si="39"/>
        <v>2.0425</v>
      </c>
      <c r="I72" s="145">
        <f t="shared" si="5"/>
        <v>6290</v>
      </c>
      <c r="J72" s="119">
        <f t="shared" si="40"/>
        <v>2.144625</v>
      </c>
      <c r="K72" s="145">
        <f t="shared" si="6"/>
        <v>6605</v>
      </c>
      <c r="L72" s="119">
        <f t="shared" si="41"/>
        <v>2.2518562499999999</v>
      </c>
      <c r="M72" s="145">
        <f t="shared" si="7"/>
        <v>6771</v>
      </c>
      <c r="N72" s="119">
        <f t="shared" si="42"/>
        <v>2.3081526562499999</v>
      </c>
      <c r="O72" s="145">
        <f t="shared" si="8"/>
        <v>6940</v>
      </c>
      <c r="P72" s="119">
        <f t="shared" si="43"/>
        <v>2.3658564726562497</v>
      </c>
      <c r="Q72" s="91"/>
      <c r="R72" s="108" t="s">
        <v>135</v>
      </c>
      <c r="S72" s="115" t="s">
        <v>133</v>
      </c>
      <c r="T72" s="108" t="s">
        <v>123</v>
      </c>
    </row>
    <row r="73" spans="1:21" x14ac:dyDescent="0.3">
      <c r="A73" s="2">
        <v>42</v>
      </c>
      <c r="B73" s="2"/>
      <c r="C73" s="64" t="s">
        <v>11</v>
      </c>
      <c r="D73" s="76"/>
      <c r="E73" s="103">
        <f t="shared" si="3"/>
        <v>5454.4500000000007</v>
      </c>
      <c r="F73" s="132">
        <v>1.86</v>
      </c>
      <c r="G73" s="145">
        <f t="shared" si="4"/>
        <v>5864</v>
      </c>
      <c r="H73" s="119">
        <f t="shared" si="39"/>
        <v>1.9995000000000001</v>
      </c>
      <c r="I73" s="145">
        <f t="shared" si="5"/>
        <v>6157</v>
      </c>
      <c r="J73" s="119">
        <f t="shared" si="40"/>
        <v>2.099475</v>
      </c>
      <c r="K73" s="145">
        <f t="shared" si="6"/>
        <v>6465</v>
      </c>
      <c r="L73" s="119">
        <f t="shared" si="41"/>
        <v>2.2044487500000001</v>
      </c>
      <c r="M73" s="145">
        <f t="shared" si="7"/>
        <v>6627</v>
      </c>
      <c r="N73" s="119">
        <f t="shared" si="42"/>
        <v>2.2595599687500001</v>
      </c>
      <c r="O73" s="145">
        <f t="shared" si="8"/>
        <v>6793</v>
      </c>
      <c r="P73" s="119">
        <f t="shared" si="43"/>
        <v>2.3160489679687499</v>
      </c>
      <c r="Q73" s="111"/>
      <c r="R73" s="110" t="s">
        <v>134</v>
      </c>
      <c r="S73" s="116">
        <v>1</v>
      </c>
      <c r="T73" s="109"/>
    </row>
    <row r="74" spans="1:21" x14ac:dyDescent="0.3">
      <c r="A74" s="65">
        <v>43</v>
      </c>
      <c r="B74" s="65"/>
      <c r="C74" s="67" t="s">
        <v>11</v>
      </c>
      <c r="D74" s="68" t="s">
        <v>87</v>
      </c>
      <c r="E74" s="103">
        <f t="shared" si="3"/>
        <v>5366.4750000000004</v>
      </c>
      <c r="F74" s="132">
        <v>1.83</v>
      </c>
      <c r="G74" s="146">
        <f t="shared" si="4"/>
        <v>5769</v>
      </c>
      <c r="H74" s="137">
        <f t="shared" si="39"/>
        <v>1.9672499999999999</v>
      </c>
      <c r="I74" s="146">
        <f t="shared" si="5"/>
        <v>6057</v>
      </c>
      <c r="J74" s="137">
        <f t="shared" si="40"/>
        <v>2.0656124999999999</v>
      </c>
      <c r="K74" s="146">
        <f t="shared" si="6"/>
        <v>6360</v>
      </c>
      <c r="L74" s="137">
        <f t="shared" si="41"/>
        <v>2.1688931249999999</v>
      </c>
      <c r="M74" s="146">
        <f t="shared" si="7"/>
        <v>6520</v>
      </c>
      <c r="N74" s="137">
        <f t="shared" si="42"/>
        <v>2.2231154531249997</v>
      </c>
      <c r="O74" s="146">
        <f t="shared" si="8"/>
        <v>6683</v>
      </c>
      <c r="P74" s="137">
        <f t="shared" si="43"/>
        <v>2.2786933394531244</v>
      </c>
      <c r="Q74" s="92">
        <f>O74*105%</f>
        <v>7017.1500000000005</v>
      </c>
      <c r="R74" s="91">
        <f>Q74</f>
        <v>7017.1500000000005</v>
      </c>
      <c r="S74" s="70">
        <v>347</v>
      </c>
      <c r="T74" s="91">
        <f>R74+S74</f>
        <v>7364.1500000000005</v>
      </c>
      <c r="U74" s="69">
        <f>T74*58.5%</f>
        <v>4308.0277500000002</v>
      </c>
    </row>
    <row r="75" spans="1:21" x14ac:dyDescent="0.3">
      <c r="A75" s="2">
        <v>44</v>
      </c>
      <c r="B75" s="2" t="s">
        <v>112</v>
      </c>
      <c r="C75" s="64" t="s">
        <v>9</v>
      </c>
      <c r="D75" s="76" t="s">
        <v>93</v>
      </c>
      <c r="E75" s="103">
        <f t="shared" si="3"/>
        <v>5454.4500000000007</v>
      </c>
      <c r="F75" s="132">
        <v>1.86</v>
      </c>
      <c r="G75" s="145">
        <f t="shared" si="4"/>
        <v>5864</v>
      </c>
      <c r="H75" s="119">
        <f t="shared" si="39"/>
        <v>1.9995000000000001</v>
      </c>
      <c r="I75" s="145">
        <f t="shared" si="5"/>
        <v>6157</v>
      </c>
      <c r="J75" s="119">
        <f t="shared" si="40"/>
        <v>2.099475</v>
      </c>
      <c r="K75" s="145">
        <f t="shared" si="6"/>
        <v>6465</v>
      </c>
      <c r="L75" s="119">
        <f t="shared" si="41"/>
        <v>2.2044487500000001</v>
      </c>
      <c r="M75" s="145">
        <f t="shared" si="7"/>
        <v>6627</v>
      </c>
      <c r="N75" s="119">
        <f t="shared" si="42"/>
        <v>2.2595599687500001</v>
      </c>
      <c r="O75" s="145">
        <f t="shared" si="8"/>
        <v>6793</v>
      </c>
      <c r="P75" s="119">
        <f t="shared" si="43"/>
        <v>2.3160489679687499</v>
      </c>
      <c r="Q75" s="109"/>
    </row>
    <row r="76" spans="1:21" x14ac:dyDescent="0.3">
      <c r="A76" s="2">
        <v>45</v>
      </c>
      <c r="B76" s="2"/>
      <c r="C76" s="64" t="s">
        <v>9</v>
      </c>
      <c r="D76" s="76"/>
      <c r="E76" s="103">
        <f t="shared" ref="E76:E81" si="44">F76*2932.5</f>
        <v>5395.8</v>
      </c>
      <c r="F76" s="132">
        <v>1.84</v>
      </c>
      <c r="G76" s="145">
        <f t="shared" si="4"/>
        <v>5801</v>
      </c>
      <c r="H76" s="119">
        <f t="shared" si="39"/>
        <v>1.978</v>
      </c>
      <c r="I76" s="145">
        <f t="shared" si="5"/>
        <v>6091</v>
      </c>
      <c r="J76" s="119">
        <f t="shared" si="40"/>
        <v>2.0769000000000002</v>
      </c>
      <c r="K76" s="145">
        <f t="shared" si="6"/>
        <v>6396</v>
      </c>
      <c r="L76" s="119">
        <f t="shared" si="41"/>
        <v>2.1807450000000004</v>
      </c>
      <c r="M76" s="145">
        <f t="shared" si="7"/>
        <v>6557</v>
      </c>
      <c r="N76" s="119">
        <f t="shared" si="42"/>
        <v>2.235263625</v>
      </c>
      <c r="O76" s="145">
        <f t="shared" si="8"/>
        <v>6721</v>
      </c>
      <c r="P76" s="119">
        <f t="shared" si="43"/>
        <v>2.2911452156249998</v>
      </c>
      <c r="Q76" s="91"/>
    </row>
    <row r="77" spans="1:21" x14ac:dyDescent="0.3">
      <c r="A77" s="2">
        <v>46</v>
      </c>
      <c r="B77" s="2"/>
      <c r="C77" s="64" t="s">
        <v>9</v>
      </c>
      <c r="D77" s="76" t="s">
        <v>87</v>
      </c>
      <c r="E77" s="103">
        <f t="shared" si="44"/>
        <v>5337.1500000000005</v>
      </c>
      <c r="F77" s="132">
        <v>1.82</v>
      </c>
      <c r="G77" s="145">
        <f t="shared" si="4"/>
        <v>5738</v>
      </c>
      <c r="H77" s="119">
        <f t="shared" si="39"/>
        <v>1.9564999999999999</v>
      </c>
      <c r="I77" s="145">
        <f t="shared" si="5"/>
        <v>6025</v>
      </c>
      <c r="J77" s="119">
        <f t="shared" si="40"/>
        <v>2.054325</v>
      </c>
      <c r="K77" s="145">
        <f t="shared" si="6"/>
        <v>6327</v>
      </c>
      <c r="L77" s="119">
        <f t="shared" si="41"/>
        <v>2.1570412500000002</v>
      </c>
      <c r="M77" s="145">
        <f t="shared" si="7"/>
        <v>6486</v>
      </c>
      <c r="N77" s="119">
        <f t="shared" si="42"/>
        <v>2.2109672812499999</v>
      </c>
      <c r="O77" s="145">
        <f t="shared" si="8"/>
        <v>6648</v>
      </c>
      <c r="P77" s="119">
        <f t="shared" si="43"/>
        <v>2.2662414632812498</v>
      </c>
      <c r="Q77" s="108" t="s">
        <v>131</v>
      </c>
      <c r="R77" s="108" t="s">
        <v>132</v>
      </c>
      <c r="S77" s="115" t="s">
        <v>133</v>
      </c>
      <c r="T77" s="108" t="s">
        <v>123</v>
      </c>
    </row>
    <row r="78" spans="1:21" x14ac:dyDescent="0.3">
      <c r="E78" s="103">
        <f t="shared" si="44"/>
        <v>0</v>
      </c>
      <c r="G78" s="145"/>
      <c r="H78" s="118"/>
      <c r="I78" s="145">
        <f t="shared" ref="I78:I81" si="45">ROUND(G78+G78*5%,0)</f>
        <v>0</v>
      </c>
      <c r="K78" s="145">
        <f t="shared" ref="K78:K81" si="46">ROUND(I78+I78*5.01%,0)</f>
        <v>0</v>
      </c>
      <c r="M78" s="145">
        <f t="shared" ref="M78:M81" si="47">ROUND(K78+K78*2.511%,0)</f>
        <v>0</v>
      </c>
      <c r="O78" s="145">
        <f t="shared" ref="O78:O81" si="48">ROUND(M78+M78*2.5%,0)</f>
        <v>0</v>
      </c>
      <c r="Q78" s="109"/>
      <c r="R78" s="110" t="s">
        <v>134</v>
      </c>
      <c r="S78" s="116">
        <v>0.25</v>
      </c>
      <c r="T78" s="109"/>
    </row>
    <row r="79" spans="1:21" ht="26.25" customHeight="1" x14ac:dyDescent="0.3">
      <c r="A79" s="65">
        <v>39</v>
      </c>
      <c r="B79" s="65" t="s">
        <v>92</v>
      </c>
      <c r="C79" s="67" t="s">
        <v>7</v>
      </c>
      <c r="D79" s="68" t="s">
        <v>111</v>
      </c>
      <c r="E79" s="103">
        <f t="shared" si="44"/>
        <v>11378.1</v>
      </c>
      <c r="F79" s="132">
        <v>3.88</v>
      </c>
      <c r="G79" s="146">
        <f t="shared" ref="G79" si="49">ROUND(E79+E79*7.51%,0)</f>
        <v>12233</v>
      </c>
      <c r="H79" s="137">
        <f t="shared" ref="H79" si="50">F79*107.5%</f>
        <v>4.1709999999999994</v>
      </c>
      <c r="I79" s="146">
        <f t="shared" si="45"/>
        <v>12845</v>
      </c>
      <c r="J79" s="137">
        <f t="shared" ref="J79" si="51">H79*105%</f>
        <v>4.3795499999999992</v>
      </c>
      <c r="K79" s="146">
        <f t="shared" si="46"/>
        <v>13489</v>
      </c>
      <c r="L79" s="137">
        <f t="shared" ref="L79" si="52">J79*105%</f>
        <v>4.5985274999999994</v>
      </c>
      <c r="M79" s="146">
        <f t="shared" si="47"/>
        <v>13828</v>
      </c>
      <c r="N79" s="137">
        <f t="shared" ref="N79" si="53">L79*102.5%</f>
        <v>4.7134906874999993</v>
      </c>
      <c r="O79" s="146">
        <f t="shared" si="48"/>
        <v>14174</v>
      </c>
      <c r="P79" s="137">
        <f t="shared" ref="P79" si="54">N79*102.5%</f>
        <v>4.8313279546874988</v>
      </c>
      <c r="Q79" s="92">
        <f>O79*105%</f>
        <v>14882.7</v>
      </c>
      <c r="R79" s="91">
        <f>Q79/4</f>
        <v>3720.6750000000002</v>
      </c>
      <c r="S79" s="70">
        <v>87</v>
      </c>
      <c r="T79" s="91">
        <f>R79+S79</f>
        <v>3807.6750000000002</v>
      </c>
      <c r="U79" s="69">
        <f>T79*58.5%</f>
        <v>2227.4898749999998</v>
      </c>
    </row>
    <row r="80" spans="1:21" x14ac:dyDescent="0.3">
      <c r="A80" s="2">
        <v>41</v>
      </c>
      <c r="B80" s="2" t="s">
        <v>112</v>
      </c>
      <c r="C80" s="64" t="s">
        <v>11</v>
      </c>
      <c r="D80" s="76" t="s">
        <v>66</v>
      </c>
      <c r="E80" s="103">
        <f t="shared" si="44"/>
        <v>4398.75</v>
      </c>
      <c r="F80" s="132">
        <v>1.5</v>
      </c>
      <c r="G80" s="145">
        <f t="shared" ref="G80:G81" si="55">ROUND(E80+E80*7.51%,0)</f>
        <v>4729</v>
      </c>
      <c r="H80" s="119">
        <f t="shared" ref="H80:H81" si="56">F80*107.5%</f>
        <v>1.6124999999999998</v>
      </c>
      <c r="I80" s="145">
        <f t="shared" si="45"/>
        <v>4965</v>
      </c>
      <c r="J80" s="119">
        <f t="shared" ref="J80:J81" si="57">H80*105%</f>
        <v>1.693125</v>
      </c>
      <c r="K80" s="145">
        <f t="shared" si="46"/>
        <v>5214</v>
      </c>
      <c r="L80" s="119">
        <f t="shared" ref="L80:L81" si="58">J80*105%</f>
        <v>1.7777812500000001</v>
      </c>
      <c r="M80" s="145">
        <f t="shared" si="47"/>
        <v>5345</v>
      </c>
      <c r="N80" s="119">
        <f t="shared" ref="N80:N81" si="59">L80*102.5%</f>
        <v>1.82222578125</v>
      </c>
      <c r="O80" s="145">
        <f t="shared" si="48"/>
        <v>5479</v>
      </c>
      <c r="P80" s="119">
        <f t="shared" ref="P80:P81" si="60">N80*102.5%</f>
        <v>1.8677814257812499</v>
      </c>
      <c r="Q80" s="92">
        <f>O80*105%</f>
        <v>5752.95</v>
      </c>
      <c r="R80" s="91">
        <f>Q80</f>
        <v>5752.95</v>
      </c>
      <c r="S80" s="70">
        <v>347</v>
      </c>
      <c r="T80" s="91">
        <f>R80+S80</f>
        <v>6099.95</v>
      </c>
      <c r="U80" s="69">
        <f>T80*58.5%</f>
        <v>3568.4707499999995</v>
      </c>
    </row>
    <row r="81" spans="1:21" x14ac:dyDescent="0.3">
      <c r="A81" s="2">
        <v>42</v>
      </c>
      <c r="B81" s="2" t="s">
        <v>112</v>
      </c>
      <c r="C81" s="64" t="s">
        <v>11</v>
      </c>
      <c r="D81" s="76" t="s">
        <v>66</v>
      </c>
      <c r="E81" s="103">
        <f t="shared" si="44"/>
        <v>4398.75</v>
      </c>
      <c r="F81" s="132">
        <v>1.5</v>
      </c>
      <c r="G81" s="145">
        <f t="shared" si="55"/>
        <v>4729</v>
      </c>
      <c r="H81" s="119">
        <f t="shared" si="56"/>
        <v>1.6124999999999998</v>
      </c>
      <c r="I81" s="145">
        <f t="shared" si="45"/>
        <v>4965</v>
      </c>
      <c r="J81" s="119">
        <f t="shared" si="57"/>
        <v>1.693125</v>
      </c>
      <c r="K81" s="145">
        <f t="shared" si="46"/>
        <v>5214</v>
      </c>
      <c r="L81" s="119">
        <f t="shared" si="58"/>
        <v>1.7777812500000001</v>
      </c>
      <c r="M81" s="145">
        <f t="shared" si="47"/>
        <v>5345</v>
      </c>
      <c r="N81" s="119">
        <f t="shared" si="59"/>
        <v>1.82222578125</v>
      </c>
      <c r="O81" s="145">
        <f t="shared" si="48"/>
        <v>5479</v>
      </c>
      <c r="P81" s="119">
        <f t="shared" si="60"/>
        <v>1.8677814257812499</v>
      </c>
      <c r="Q81" s="92">
        <f>O81*105%</f>
        <v>5752.95</v>
      </c>
      <c r="R81" s="91">
        <f>Q81</f>
        <v>5752.95</v>
      </c>
      <c r="S81" s="70">
        <v>347</v>
      </c>
      <c r="T81" s="91">
        <f>R81+S81</f>
        <v>6099.95</v>
      </c>
      <c r="U81" s="69">
        <f>T81*58.5%</f>
        <v>3568.4707499999995</v>
      </c>
    </row>
    <row r="82" spans="1:21" x14ac:dyDescent="0.3">
      <c r="H82" s="118"/>
      <c r="I82" s="143"/>
    </row>
    <row r="83" spans="1:21" x14ac:dyDescent="0.3">
      <c r="H83" s="118"/>
      <c r="I83" s="143"/>
    </row>
    <row r="84" spans="1:21" x14ac:dyDescent="0.3">
      <c r="H84" s="118"/>
      <c r="I84" s="143"/>
    </row>
    <row r="85" spans="1:21" x14ac:dyDescent="0.3">
      <c r="H85" s="118"/>
      <c r="I85" s="143"/>
    </row>
    <row r="86" spans="1:21" x14ac:dyDescent="0.3">
      <c r="H86" s="118"/>
      <c r="I86" s="143"/>
    </row>
    <row r="87" spans="1:21" x14ac:dyDescent="0.3">
      <c r="H87" s="118"/>
      <c r="I87" s="143"/>
    </row>
    <row r="88" spans="1:21" x14ac:dyDescent="0.3">
      <c r="H88" s="118"/>
      <c r="I88" s="143"/>
    </row>
    <row r="89" spans="1:21" x14ac:dyDescent="0.3">
      <c r="H89" s="118"/>
      <c r="I89" s="143"/>
    </row>
    <row r="90" spans="1:21" x14ac:dyDescent="0.3">
      <c r="H90" s="118"/>
      <c r="I90" s="143"/>
    </row>
    <row r="91" spans="1:21" x14ac:dyDescent="0.3">
      <c r="H91" s="118"/>
      <c r="I91" s="143"/>
    </row>
    <row r="92" spans="1:21" x14ac:dyDescent="0.3">
      <c r="H92" s="118"/>
      <c r="I92" s="143"/>
    </row>
    <row r="93" spans="1:21" x14ac:dyDescent="0.3">
      <c r="H93" s="118"/>
      <c r="I93" s="143"/>
    </row>
    <row r="94" spans="1:21" x14ac:dyDescent="0.3">
      <c r="H94" s="118"/>
      <c r="I94" s="143"/>
    </row>
    <row r="95" spans="1:21" x14ac:dyDescent="0.3">
      <c r="H95" s="118"/>
      <c r="I95" s="143"/>
    </row>
    <row r="96" spans="1:21" x14ac:dyDescent="0.3">
      <c r="H96" s="118"/>
      <c r="I96" s="143"/>
    </row>
    <row r="97" spans="8:9" x14ac:dyDescent="0.3">
      <c r="H97" s="118"/>
      <c r="I97" s="143"/>
    </row>
    <row r="98" spans="8:9" x14ac:dyDescent="0.3">
      <c r="H98" s="118"/>
      <c r="I98" s="143"/>
    </row>
    <row r="99" spans="8:9" x14ac:dyDescent="0.3">
      <c r="H99" s="118"/>
      <c r="I99" s="143"/>
    </row>
    <row r="100" spans="8:9" x14ac:dyDescent="0.3">
      <c r="H100" s="118"/>
      <c r="I100" s="143"/>
    </row>
    <row r="101" spans="8:9" x14ac:dyDescent="0.3">
      <c r="H101" s="118"/>
      <c r="I101" s="143"/>
    </row>
    <row r="102" spans="8:9" x14ac:dyDescent="0.3">
      <c r="H102" s="118"/>
      <c r="I102" s="143"/>
    </row>
    <row r="103" spans="8:9" x14ac:dyDescent="0.3">
      <c r="H103" s="118"/>
      <c r="I103" s="143"/>
    </row>
    <row r="104" spans="8:9" x14ac:dyDescent="0.3">
      <c r="H104" s="118"/>
      <c r="I104" s="143"/>
    </row>
    <row r="105" spans="8:9" x14ac:dyDescent="0.3">
      <c r="H105" s="118"/>
      <c r="I105" s="143"/>
    </row>
    <row r="106" spans="8:9" x14ac:dyDescent="0.3">
      <c r="H106" s="118"/>
      <c r="I106" s="143"/>
    </row>
    <row r="107" spans="8:9" x14ac:dyDescent="0.3">
      <c r="H107" s="118"/>
      <c r="I107" s="143"/>
    </row>
    <row r="108" spans="8:9" x14ac:dyDescent="0.3">
      <c r="H108" s="118"/>
      <c r="I108" s="143"/>
    </row>
    <row r="109" spans="8:9" x14ac:dyDescent="0.3">
      <c r="H109" s="118"/>
      <c r="I109" s="143"/>
    </row>
    <row r="110" spans="8:9" x14ac:dyDescent="0.3">
      <c r="H110" s="118"/>
      <c r="I110" s="143"/>
    </row>
    <row r="111" spans="8:9" x14ac:dyDescent="0.3">
      <c r="H111" s="118"/>
      <c r="I111" s="143"/>
    </row>
    <row r="112" spans="8:9" x14ac:dyDescent="0.3">
      <c r="H112" s="118"/>
      <c r="I112" s="143"/>
    </row>
    <row r="113" spans="8:9" x14ac:dyDescent="0.3">
      <c r="H113" s="118"/>
      <c r="I113" s="143"/>
    </row>
    <row r="114" spans="8:9" x14ac:dyDescent="0.3">
      <c r="H114" s="118"/>
      <c r="I114" s="143"/>
    </row>
    <row r="115" spans="8:9" x14ac:dyDescent="0.3">
      <c r="H115" s="118"/>
      <c r="I115" s="143"/>
    </row>
    <row r="116" spans="8:9" x14ac:dyDescent="0.3">
      <c r="H116" s="118"/>
      <c r="I116" s="143"/>
    </row>
    <row r="117" spans="8:9" x14ac:dyDescent="0.3">
      <c r="H117" s="118"/>
      <c r="I117" s="143"/>
    </row>
    <row r="118" spans="8:9" x14ac:dyDescent="0.3">
      <c r="H118" s="118"/>
      <c r="I118" s="143"/>
    </row>
    <row r="119" spans="8:9" x14ac:dyDescent="0.3">
      <c r="H119" s="118"/>
      <c r="I119" s="143"/>
    </row>
    <row r="120" spans="8:9" x14ac:dyDescent="0.3">
      <c r="H120" s="118"/>
      <c r="I120" s="143"/>
    </row>
    <row r="121" spans="8:9" x14ac:dyDescent="0.3">
      <c r="H121" s="118"/>
      <c r="I121" s="143"/>
    </row>
    <row r="122" spans="8:9" x14ac:dyDescent="0.3">
      <c r="H122" s="118"/>
      <c r="I122" s="143"/>
    </row>
    <row r="123" spans="8:9" x14ac:dyDescent="0.3">
      <c r="H123" s="118"/>
      <c r="I123" s="143"/>
    </row>
    <row r="124" spans="8:9" x14ac:dyDescent="0.3">
      <c r="H124" s="118"/>
      <c r="I124" s="143"/>
    </row>
    <row r="125" spans="8:9" x14ac:dyDescent="0.3">
      <c r="H125" s="118"/>
      <c r="I125" s="143"/>
    </row>
    <row r="126" spans="8:9" x14ac:dyDescent="0.3">
      <c r="H126" s="118"/>
      <c r="I126" s="143"/>
    </row>
    <row r="127" spans="8:9" x14ac:dyDescent="0.3">
      <c r="H127" s="118"/>
      <c r="I127" s="143"/>
    </row>
    <row r="128" spans="8:9" x14ac:dyDescent="0.3">
      <c r="H128" s="118"/>
      <c r="I128" s="143"/>
    </row>
    <row r="129" spans="8:9" x14ac:dyDescent="0.3">
      <c r="H129" s="118"/>
      <c r="I129" s="143"/>
    </row>
    <row r="130" spans="8:9" x14ac:dyDescent="0.3">
      <c r="H130" s="118"/>
      <c r="I130" s="143"/>
    </row>
    <row r="131" spans="8:9" x14ac:dyDescent="0.3">
      <c r="H131" s="118"/>
      <c r="I131" s="143"/>
    </row>
    <row r="132" spans="8:9" x14ac:dyDescent="0.3">
      <c r="H132" s="118"/>
      <c r="I132" s="143"/>
    </row>
    <row r="133" spans="8:9" x14ac:dyDescent="0.3">
      <c r="H133" s="118"/>
      <c r="I133" s="143"/>
    </row>
    <row r="134" spans="8:9" x14ac:dyDescent="0.3">
      <c r="H134" s="118"/>
      <c r="I134" s="143"/>
    </row>
    <row r="135" spans="8:9" x14ac:dyDescent="0.3">
      <c r="H135" s="118"/>
      <c r="I135" s="143"/>
    </row>
    <row r="136" spans="8:9" x14ac:dyDescent="0.3">
      <c r="H136" s="118"/>
      <c r="I136" s="143"/>
    </row>
    <row r="137" spans="8:9" x14ac:dyDescent="0.3">
      <c r="H137" s="118"/>
      <c r="I137" s="143"/>
    </row>
    <row r="138" spans="8:9" x14ac:dyDescent="0.3">
      <c r="H138" s="118"/>
      <c r="I138" s="143"/>
    </row>
    <row r="139" spans="8:9" x14ac:dyDescent="0.3">
      <c r="H139" s="118"/>
      <c r="I139" s="143"/>
    </row>
    <row r="140" spans="8:9" x14ac:dyDescent="0.3">
      <c r="H140" s="118"/>
      <c r="I140" s="143"/>
    </row>
    <row r="141" spans="8:9" x14ac:dyDescent="0.3">
      <c r="H141" s="118"/>
      <c r="I141" s="143"/>
    </row>
    <row r="142" spans="8:9" x14ac:dyDescent="0.3">
      <c r="H142" s="118"/>
      <c r="I142" s="143"/>
    </row>
    <row r="143" spans="8:9" x14ac:dyDescent="0.3">
      <c r="H143" s="118"/>
      <c r="I143" s="143"/>
    </row>
    <row r="144" spans="8:9" x14ac:dyDescent="0.3">
      <c r="H144" s="118"/>
      <c r="I144" s="143"/>
    </row>
    <row r="145" spans="8:9" x14ac:dyDescent="0.3">
      <c r="H145" s="118"/>
      <c r="I145" s="143"/>
    </row>
    <row r="146" spans="8:9" x14ac:dyDescent="0.3">
      <c r="H146" s="118"/>
      <c r="I146" s="143"/>
    </row>
    <row r="147" spans="8:9" x14ac:dyDescent="0.3">
      <c r="H147" s="118"/>
      <c r="I147" s="143"/>
    </row>
    <row r="148" spans="8:9" x14ac:dyDescent="0.3">
      <c r="H148" s="118"/>
      <c r="I148" s="143"/>
    </row>
    <row r="149" spans="8:9" x14ac:dyDescent="0.3">
      <c r="H149" s="118"/>
      <c r="I149" s="143"/>
    </row>
    <row r="150" spans="8:9" x14ac:dyDescent="0.3">
      <c r="H150" s="118"/>
      <c r="I150" s="143"/>
    </row>
    <row r="151" spans="8:9" x14ac:dyDescent="0.3">
      <c r="H151" s="118"/>
      <c r="I151" s="143"/>
    </row>
    <row r="152" spans="8:9" x14ac:dyDescent="0.3">
      <c r="H152" s="118"/>
      <c r="I152" s="143"/>
    </row>
    <row r="153" spans="8:9" x14ac:dyDescent="0.3">
      <c r="H153" s="118"/>
      <c r="I153" s="143"/>
    </row>
    <row r="154" spans="8:9" x14ac:dyDescent="0.3">
      <c r="H154" s="118"/>
      <c r="I154" s="143"/>
    </row>
    <row r="155" spans="8:9" x14ac:dyDescent="0.3">
      <c r="H155" s="118"/>
      <c r="I155" s="143"/>
    </row>
    <row r="156" spans="8:9" x14ac:dyDescent="0.3">
      <c r="H156" s="118"/>
      <c r="I156" s="143"/>
    </row>
    <row r="157" spans="8:9" x14ac:dyDescent="0.3">
      <c r="H157" s="118"/>
      <c r="I157" s="143"/>
    </row>
    <row r="158" spans="8:9" x14ac:dyDescent="0.3">
      <c r="H158" s="118"/>
      <c r="I158" s="143"/>
    </row>
    <row r="159" spans="8:9" x14ac:dyDescent="0.3">
      <c r="H159" s="118"/>
      <c r="I159" s="143"/>
    </row>
    <row r="160" spans="8:9" x14ac:dyDescent="0.3">
      <c r="H160" s="118"/>
      <c r="I160" s="143"/>
    </row>
    <row r="161" spans="8:9" x14ac:dyDescent="0.3">
      <c r="H161" s="118"/>
      <c r="I161" s="143"/>
    </row>
    <row r="162" spans="8:9" x14ac:dyDescent="0.3">
      <c r="H162" s="118"/>
      <c r="I162" s="143"/>
    </row>
    <row r="163" spans="8:9" x14ac:dyDescent="0.3">
      <c r="H163" s="118"/>
      <c r="I163" s="143"/>
    </row>
    <row r="164" spans="8:9" x14ac:dyDescent="0.3">
      <c r="H164" s="118"/>
      <c r="I164" s="143"/>
    </row>
    <row r="165" spans="8:9" x14ac:dyDescent="0.3">
      <c r="H165" s="118"/>
      <c r="I165" s="143"/>
    </row>
    <row r="166" spans="8:9" x14ac:dyDescent="0.3">
      <c r="H166" s="118"/>
      <c r="I166" s="143"/>
    </row>
    <row r="167" spans="8:9" x14ac:dyDescent="0.3">
      <c r="H167" s="118"/>
      <c r="I167" s="143"/>
    </row>
    <row r="168" spans="8:9" x14ac:dyDescent="0.3">
      <c r="H168" s="118"/>
      <c r="I168" s="143"/>
    </row>
    <row r="169" spans="8:9" x14ac:dyDescent="0.3">
      <c r="H169" s="118"/>
      <c r="I169" s="143"/>
    </row>
    <row r="170" spans="8:9" x14ac:dyDescent="0.3">
      <c r="H170" s="118"/>
      <c r="I170" s="143"/>
    </row>
    <row r="171" spans="8:9" x14ac:dyDescent="0.3">
      <c r="H171" s="118"/>
      <c r="I171" s="143"/>
    </row>
    <row r="172" spans="8:9" x14ac:dyDescent="0.3">
      <c r="H172" s="118"/>
      <c r="I172" s="143"/>
    </row>
    <row r="173" spans="8:9" x14ac:dyDescent="0.3">
      <c r="H173" s="118"/>
      <c r="I173" s="143"/>
    </row>
    <row r="174" spans="8:9" x14ac:dyDescent="0.3">
      <c r="H174" s="118"/>
      <c r="I174" s="143"/>
    </row>
    <row r="175" spans="8:9" x14ac:dyDescent="0.3">
      <c r="H175" s="118"/>
      <c r="I175" s="143"/>
    </row>
    <row r="176" spans="8:9" x14ac:dyDescent="0.3">
      <c r="H176" s="118"/>
      <c r="I176" s="143"/>
    </row>
    <row r="177" spans="8:9" x14ac:dyDescent="0.3">
      <c r="H177" s="118"/>
      <c r="I177" s="143"/>
    </row>
    <row r="178" spans="8:9" x14ac:dyDescent="0.3">
      <c r="H178" s="118"/>
      <c r="I178" s="143"/>
    </row>
    <row r="179" spans="8:9" x14ac:dyDescent="0.3">
      <c r="H179" s="118"/>
      <c r="I179" s="143"/>
    </row>
    <row r="180" spans="8:9" x14ac:dyDescent="0.3">
      <c r="H180" s="118"/>
      <c r="I180" s="143"/>
    </row>
    <row r="181" spans="8:9" x14ac:dyDescent="0.3">
      <c r="H181" s="118"/>
      <c r="I181" s="143"/>
    </row>
    <row r="182" spans="8:9" x14ac:dyDescent="0.3">
      <c r="H182" s="118"/>
      <c r="I182" s="143"/>
    </row>
    <row r="183" spans="8:9" x14ac:dyDescent="0.3">
      <c r="H183" s="118"/>
      <c r="I183" s="143"/>
    </row>
    <row r="184" spans="8:9" x14ac:dyDescent="0.3">
      <c r="H184" s="118"/>
      <c r="I184" s="143"/>
    </row>
    <row r="185" spans="8:9" x14ac:dyDescent="0.3">
      <c r="H185" s="118"/>
      <c r="I185" s="143"/>
    </row>
    <row r="186" spans="8:9" x14ac:dyDescent="0.3">
      <c r="H186" s="118"/>
      <c r="I186" s="143"/>
    </row>
    <row r="187" spans="8:9" x14ac:dyDescent="0.3">
      <c r="H187" s="118"/>
      <c r="I187" s="143"/>
    </row>
    <row r="188" spans="8:9" x14ac:dyDescent="0.3">
      <c r="H188" s="118"/>
      <c r="I188" s="143"/>
    </row>
    <row r="189" spans="8:9" x14ac:dyDescent="0.3">
      <c r="H189" s="118"/>
      <c r="I189" s="143"/>
    </row>
    <row r="190" spans="8:9" x14ac:dyDescent="0.3">
      <c r="H190" s="118"/>
      <c r="I190" s="143"/>
    </row>
    <row r="191" spans="8:9" x14ac:dyDescent="0.3">
      <c r="H191" s="118"/>
      <c r="I191" s="143"/>
    </row>
    <row r="192" spans="8:9" x14ac:dyDescent="0.3">
      <c r="H192" s="118"/>
      <c r="I192" s="143"/>
    </row>
    <row r="193" spans="8:9" x14ac:dyDescent="0.3">
      <c r="H193" s="118"/>
      <c r="I193" s="143"/>
    </row>
    <row r="194" spans="8:9" x14ac:dyDescent="0.3">
      <c r="H194" s="118"/>
      <c r="I194" s="143"/>
    </row>
    <row r="195" spans="8:9" x14ac:dyDescent="0.3">
      <c r="H195" s="118"/>
      <c r="I195" s="143"/>
    </row>
    <row r="196" spans="8:9" x14ac:dyDescent="0.3">
      <c r="H196" s="118"/>
      <c r="I196" s="143"/>
    </row>
    <row r="197" spans="8:9" x14ac:dyDescent="0.3">
      <c r="H197" s="118"/>
      <c r="I197" s="143"/>
    </row>
    <row r="198" spans="8:9" x14ac:dyDescent="0.3">
      <c r="H198" s="118"/>
      <c r="I198" s="143"/>
    </row>
    <row r="199" spans="8:9" x14ac:dyDescent="0.3">
      <c r="H199" s="118"/>
      <c r="I199" s="143"/>
    </row>
    <row r="200" spans="8:9" x14ac:dyDescent="0.3">
      <c r="H200" s="118"/>
      <c r="I200" s="143"/>
    </row>
  </sheetData>
  <pageMargins left="0.31496062992125984" right="0.11811023622047245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personal tranferat</vt:lpstr>
      <vt:lpstr>coeficienti sefi</vt:lpstr>
      <vt:lpstr>coef. executie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SECRETAR ORAS</cp:lastModifiedBy>
  <cp:lastPrinted>2024-07-01T08:48:10Z</cp:lastPrinted>
  <dcterms:created xsi:type="dcterms:W3CDTF">1996-10-14T23:33:28Z</dcterms:created>
  <dcterms:modified xsi:type="dcterms:W3CDTF">2024-07-01T08:51:13Z</dcterms:modified>
</cp:coreProperties>
</file>